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35" yWindow="65506" windowWidth="12030" windowHeight="10305" firstSheet="1" activeTab="2"/>
  </bookViews>
  <sheets>
    <sheet name="TipoMoneda" sheetId="1" state="hidden" r:id="rId1"/>
    <sheet name="DG" sheetId="2" r:id="rId2"/>
    <sheet name="SF" sheetId="3" r:id="rId3"/>
    <sheet name="ER" sheetId="4" r:id="rId4"/>
    <sheet name="RI" sheetId="5" r:id="rId5"/>
    <sheet name="FI" sheetId="6" r:id="rId6"/>
    <sheet name="CP" sheetId="7" r:id="rId7"/>
    <sheet name="resultados6" sheetId="8" state="hidden" r:id="rId8"/>
    <sheet name="resultados8" sheetId="9" state="hidden" r:id="rId9"/>
    <sheet name="resultados7" sheetId="10" state="hidden" r:id="rId10"/>
    <sheet name="Resultados9" sheetId="11" state="hidden" r:id="rId11"/>
    <sheet name="Valida" sheetId="12" r:id="rId12"/>
    <sheet name="Genera" sheetId="13" r:id="rId13"/>
    <sheet name="Ayuda" sheetId="14" r:id="rId14"/>
    <sheet name="resultados" sheetId="15" state="hidden" r:id="rId15"/>
    <sheet name="resultados2" sheetId="16" state="hidden" r:id="rId16"/>
    <sheet name="resultados3" sheetId="17" state="hidden" r:id="rId17"/>
    <sheet name="resultados4" sheetId="18" state="hidden" r:id="rId18"/>
    <sheet name="resultados5" sheetId="19" state="hidden" r:id="rId19"/>
    <sheet name="tmpRI" sheetId="20" state="hidden" r:id="rId20"/>
  </sheets>
  <definedNames>
    <definedName name="_xlnm.Print_Area" localSheetId="6">'CP'!$B$1:$S$45</definedName>
    <definedName name="_xlnm.Print_Area" localSheetId="1">'DG'!$A$2:$C$14</definedName>
    <definedName name="_xlnm.Print_Area" localSheetId="3">'ER'!$B$1:$G$80</definedName>
    <definedName name="_xlnm.Print_Area" localSheetId="5">'FI'!$B$1:$E$53</definedName>
    <definedName name="_xlnm.Print_Area" localSheetId="4">'RI'!$B$1:$G$29</definedName>
    <definedName name="_xlnm.Print_Area" localSheetId="2">'SF'!$B$1:$J$56</definedName>
    <definedName name="_xlnm.Print_Titles" localSheetId="3">'ER'!$1:$6</definedName>
    <definedName name="_xlnm.Print_Titles" localSheetId="4">'RI'!$1:$6</definedName>
    <definedName name="_xlnm.Print_Titles" localSheetId="2">'SF'!$1:$6</definedName>
    <definedName name="Z_6165649F_F285_49D4_B7A8_0FBDDB6661CC_.wvu.PrintArea" localSheetId="6" hidden="1">'CP'!$B$1:$S$45</definedName>
    <definedName name="Z_6165649F_F285_49D4_B7A8_0FBDDB6661CC_.wvu.PrintArea" localSheetId="3" hidden="1">'ER'!$B$7:$G$80</definedName>
    <definedName name="Z_6165649F_F285_49D4_B7A8_0FBDDB6661CC_.wvu.PrintArea" localSheetId="5" hidden="1">'FI'!$B$1:$E$51</definedName>
    <definedName name="Z_6165649F_F285_49D4_B7A8_0FBDDB6661CC_.wvu.PrintArea" localSheetId="4" hidden="1">'RI'!$B$7:$G$29</definedName>
    <definedName name="Z_6165649F_F285_49D4_B7A8_0FBDDB6661CC_.wvu.PrintArea" localSheetId="2" hidden="1">'SF'!$B$7:$J$43</definedName>
    <definedName name="Z_6165649F_F285_49D4_B7A8_0FBDDB6661CC_.wvu.PrintTitles" localSheetId="3" hidden="1">'ER'!$1:$6</definedName>
    <definedName name="Z_6165649F_F285_49D4_B7A8_0FBDDB6661CC_.wvu.PrintTitles" localSheetId="4" hidden="1">'RI'!$1:$6</definedName>
    <definedName name="Z_6165649F_F285_49D4_B7A8_0FBDDB6661CC_.wvu.PrintTitles" localSheetId="2" hidden="1">'SF'!$1:$6</definedName>
    <definedName name="Z_D29AD21C_AB18_4CFA_8769_C22EE8D39711_.wvu.PrintArea" localSheetId="6" hidden="1">'CP'!$B$1:$S$45</definedName>
    <definedName name="Z_D29AD21C_AB18_4CFA_8769_C22EE8D39711_.wvu.PrintArea" localSheetId="3" hidden="1">'ER'!$B$7:$G$80</definedName>
    <definedName name="Z_D29AD21C_AB18_4CFA_8769_C22EE8D39711_.wvu.PrintArea" localSheetId="5" hidden="1">'FI'!$B$1:$E$51</definedName>
    <definedName name="Z_D29AD21C_AB18_4CFA_8769_C22EE8D39711_.wvu.PrintArea" localSheetId="4" hidden="1">'RI'!$B$7:$G$29</definedName>
    <definedName name="Z_D29AD21C_AB18_4CFA_8769_C22EE8D39711_.wvu.PrintArea" localSheetId="2" hidden="1">'SF'!$B$7:$J$43</definedName>
    <definedName name="Z_D29AD21C_AB18_4CFA_8769_C22EE8D39711_.wvu.PrintTitles" localSheetId="3" hidden="1">'ER'!$1:$6</definedName>
    <definedName name="Z_D29AD21C_AB18_4CFA_8769_C22EE8D39711_.wvu.PrintTitles" localSheetId="4" hidden="1">'RI'!$1:$6</definedName>
    <definedName name="Z_D29AD21C_AB18_4CFA_8769_C22EE8D39711_.wvu.PrintTitles" localSheetId="2" hidden="1">'SF'!$1:$6</definedName>
    <definedName name="Z_ECB4A801_395A_11D5_B9A7_0050DA7E24D6_.wvu.PrintArea" localSheetId="6" hidden="1">'CP'!$B$1:$S$45</definedName>
    <definedName name="Z_ECB4A801_395A_11D5_B9A7_0050DA7E24D6_.wvu.PrintArea" localSheetId="3" hidden="1">'ER'!$B$7:$G$80</definedName>
    <definedName name="Z_ECB4A801_395A_11D5_B9A7_0050DA7E24D6_.wvu.PrintArea" localSheetId="5" hidden="1">'FI'!$B$1:$E$51</definedName>
    <definedName name="Z_ECB4A801_395A_11D5_B9A7_0050DA7E24D6_.wvu.PrintArea" localSheetId="4" hidden="1">'RI'!$B$7:$G$29</definedName>
    <definedName name="Z_ECB4A801_395A_11D5_B9A7_0050DA7E24D6_.wvu.PrintArea" localSheetId="2" hidden="1">'SF'!$B$7:$J$43</definedName>
    <definedName name="Z_ECB4A801_395A_11D5_B9A7_0050DA7E24D6_.wvu.PrintTitles" localSheetId="3" hidden="1">'ER'!$1:$6</definedName>
    <definedName name="Z_ECB4A801_395A_11D5_B9A7_0050DA7E24D6_.wvu.PrintTitles" localSheetId="4" hidden="1">'RI'!$1:$6</definedName>
    <definedName name="Z_ECB4A801_395A_11D5_B9A7_0050DA7E24D6_.wvu.PrintTitles" localSheetId="2" hidden="1">'SF'!$1:$6</definedName>
  </definedNames>
  <calcPr fullCalcOnLoad="1" refMode="R1C1"/>
</workbook>
</file>

<file path=xl/sharedStrings.xml><?xml version="1.0" encoding="utf-8"?>
<sst xmlns="http://schemas.openxmlformats.org/spreadsheetml/2006/main" count="658" uniqueCount="579">
  <si>
    <t>Estado de Cambios en el Patrimonio Neto</t>
  </si>
  <si>
    <t>ESTADO DE FLUJOS DE EFECTIVO</t>
  </si>
  <si>
    <t>DATOS GENERALES DE LA EMPRESA</t>
  </si>
  <si>
    <t>B01234</t>
  </si>
  <si>
    <t>Balance General</t>
  </si>
  <si>
    <t>Consistencia</t>
  </si>
  <si>
    <t>ESTADO DE PERDIDAS Y GANANCIAS</t>
  </si>
  <si>
    <t xml:space="preserve">BALANCE  GENERAL </t>
  </si>
  <si>
    <t>ESTADO DE  CAMBIOS EN EL PATRIMONIO NETO</t>
  </si>
  <si>
    <t>Saldos del Balance General del periodo actual</t>
  </si>
  <si>
    <t>Consistencia :==&gt;</t>
  </si>
  <si>
    <t>Consistencia: ==&gt;</t>
  </si>
  <si>
    <t xml:space="preserve"> - Total Pasivo+Patrimonio</t>
  </si>
  <si>
    <t>Estado de Flujos de Efectivo</t>
  </si>
  <si>
    <t>1.</t>
  </si>
  <si>
    <t>2.</t>
  </si>
  <si>
    <t>3.</t>
  </si>
  <si>
    <t>4.</t>
  </si>
  <si>
    <t>5.</t>
  </si>
  <si>
    <t>6.</t>
  </si>
  <si>
    <t>RPJ :</t>
  </si>
  <si>
    <t>Ejercicio:</t>
  </si>
  <si>
    <t>Tipo de Informacion:</t>
  </si>
  <si>
    <t>Denominacion de la empresa:</t>
  </si>
  <si>
    <t>CIIU :</t>
  </si>
  <si>
    <t>E-mail 1 :</t>
  </si>
  <si>
    <t>E-mail 2 :</t>
  </si>
  <si>
    <t>Pagina Web :</t>
  </si>
  <si>
    <t>Ingresar a 6 digitos</t>
  </si>
  <si>
    <t>Ingresar 4 digitos como maximo</t>
  </si>
  <si>
    <t>Consistencia de los Estados Financieros</t>
  </si>
  <si>
    <t>Rubros que deben ser POSITIVOS</t>
  </si>
  <si>
    <t>Rubros que deben ser NEGATIVOS</t>
  </si>
  <si>
    <t>TI</t>
  </si>
  <si>
    <t>Periodo:</t>
  </si>
  <si>
    <r>
      <t xml:space="preserve">Para iniciar la generación de archivos, ir a la hoja </t>
    </r>
    <r>
      <rPr>
        <b/>
        <sz val="9"/>
        <rFont val="Arial"/>
        <family val="2"/>
      </rPr>
      <t>Genera</t>
    </r>
    <r>
      <rPr>
        <sz val="9"/>
        <rFont val="Arial"/>
        <family val="2"/>
      </rPr>
      <t xml:space="preserve">. Hacer click en el botón </t>
    </r>
    <r>
      <rPr>
        <b/>
        <sz val="9"/>
        <rFont val="Arial"/>
        <family val="2"/>
      </rPr>
      <t>Generar Archivos</t>
    </r>
    <r>
      <rPr>
        <sz val="9"/>
        <rFont val="Arial"/>
        <family val="2"/>
      </rPr>
      <t>. Este botón iniciara el proceso de creación de los archivos de texto, esperar hasta que el archivo se cierre automáticamente, en ese momento habrá concluido el proceso.</t>
    </r>
  </si>
  <si>
    <t>Trimestre</t>
  </si>
  <si>
    <t>Trimestre 
Especifico</t>
  </si>
  <si>
    <t>Hoja</t>
  </si>
  <si>
    <t>Descripción</t>
  </si>
  <si>
    <t>Llenar los siguientes datos</t>
  </si>
  <si>
    <t>DG</t>
  </si>
  <si>
    <t>Datos Generales</t>
  </si>
  <si>
    <t>BG</t>
  </si>
  <si>
    <t xml:space="preserve">Ingresar los monto actuales y comparativos del Estado Financiero </t>
  </si>
  <si>
    <t>GP</t>
  </si>
  <si>
    <t>Ganancias y Perdidas</t>
  </si>
  <si>
    <t>FE</t>
  </si>
  <si>
    <t>Flujos de Efectivo</t>
  </si>
  <si>
    <t>CP</t>
  </si>
  <si>
    <t>Cambios en el Patrimonio</t>
  </si>
  <si>
    <r>
      <t xml:space="preserve">Crear el directorio </t>
    </r>
    <r>
      <rPr>
        <b/>
        <sz val="9"/>
        <rFont val="Arial"/>
        <family val="2"/>
      </rPr>
      <t>EEFFTRIM en C:\</t>
    </r>
    <r>
      <rPr>
        <sz val="9"/>
        <rFont val="Arial"/>
        <family val="2"/>
      </rPr>
      <t xml:space="preserve">   En este directorio se crearán los archivos.</t>
    </r>
  </si>
  <si>
    <t>PROCEDIMIENTO PARA GENERAR ARCHIVOS (TXT) DE INFORMACION FINANCIERA</t>
  </si>
  <si>
    <r>
      <t>Grabe su datos</t>
    </r>
    <r>
      <rPr>
        <sz val="9"/>
        <rFont val="Arial"/>
        <family val="2"/>
      </rPr>
      <t xml:space="preserve"> (con cualquier nombre).</t>
    </r>
  </si>
  <si>
    <r>
      <t>Validar los datos observando en la hoja "</t>
    </r>
    <r>
      <rPr>
        <b/>
        <sz val="9"/>
        <rFont val="Arial"/>
        <family val="2"/>
      </rPr>
      <t>Valida</t>
    </r>
    <r>
      <rPr>
        <sz val="9"/>
        <rFont val="Arial"/>
        <family val="2"/>
      </rPr>
      <t>"  las celdas de Consistencia de cada Estado Financiero. Si existiera inconsistencias en algun Estado Financiero aparecerá el mensaje  "</t>
    </r>
    <r>
      <rPr>
        <b/>
        <sz val="9"/>
        <color indexed="10"/>
        <rFont val="Arial"/>
        <family val="2"/>
      </rPr>
      <t>ERROR revise</t>
    </r>
    <r>
      <rPr>
        <sz val="9"/>
        <rFont val="Arial"/>
        <family val="2"/>
      </rPr>
      <t>", de lo contrario no se tendrá ningun mensaje.</t>
    </r>
  </si>
  <si>
    <t xml:space="preserve">Llenar los datos en las columnas correspondientes, teniendo cuidado de no eliminar, ni insertar filas o columnas, asi como de no modificar los codigos de las cuentas.
</t>
  </si>
  <si>
    <t>ACTIVO</t>
  </si>
  <si>
    <t>Utilidad (pérdida) básica por acción</t>
  </si>
  <si>
    <t>Utilidad (pérdida) diluida por acción</t>
  </si>
  <si>
    <t>Canje</t>
  </si>
  <si>
    <t>4F0101</t>
  </si>
  <si>
    <t>4F01ST</t>
  </si>
  <si>
    <t>4F0201</t>
  </si>
  <si>
    <t>4F02ST</t>
  </si>
  <si>
    <t>1F0101</t>
  </si>
  <si>
    <t>3F0101</t>
  </si>
  <si>
    <t>3F0301</t>
  </si>
  <si>
    <t>3F0501</t>
  </si>
  <si>
    <t>3F0701</t>
  </si>
  <si>
    <t>3F0804</t>
  </si>
  <si>
    <t>3F0808</t>
  </si>
  <si>
    <t>3F0901</t>
  </si>
  <si>
    <t>3F1001</t>
  </si>
  <si>
    <t>3F1101</t>
  </si>
  <si>
    <t>3F1201</t>
  </si>
  <si>
    <t>1F0104</t>
  </si>
  <si>
    <t>1F0201</t>
  </si>
  <si>
    <t>1F0301</t>
  </si>
  <si>
    <t>1F1001</t>
  </si>
  <si>
    <t>1F1801</t>
  </si>
  <si>
    <t>1F2001</t>
  </si>
  <si>
    <t>1F2201</t>
  </si>
  <si>
    <t>1F2202</t>
  </si>
  <si>
    <t>1F2203</t>
  </si>
  <si>
    <t>1F2301</t>
  </si>
  <si>
    <t>1F3101</t>
  </si>
  <si>
    <t>1F3301</t>
  </si>
  <si>
    <t>1F3302</t>
  </si>
  <si>
    <t>1F3304</t>
  </si>
  <si>
    <t>1F3306</t>
  </si>
  <si>
    <t>1F3307</t>
  </si>
  <si>
    <t>1F2101</t>
  </si>
  <si>
    <t>2F0301</t>
  </si>
  <si>
    <t>2F1403</t>
  </si>
  <si>
    <t>2F0101</t>
  </si>
  <si>
    <t>2F1901</t>
  </si>
  <si>
    <t>2F2201</t>
  </si>
  <si>
    <t>2F2202</t>
  </si>
  <si>
    <t xml:space="preserve">Capital social </t>
  </si>
  <si>
    <t>Capital adicional</t>
  </si>
  <si>
    <t>Caja</t>
  </si>
  <si>
    <t>Banco Central de Reserva del Perú</t>
  </si>
  <si>
    <t>Bancos y otras empresas del sistema financiero del país</t>
  </si>
  <si>
    <t>Bancos y otras instituciones financieras del exterior</t>
  </si>
  <si>
    <t>Otras disponibilidades</t>
  </si>
  <si>
    <t>1F0105</t>
  </si>
  <si>
    <t>1F0106</t>
  </si>
  <si>
    <t>1F0107</t>
  </si>
  <si>
    <t>1F0108</t>
  </si>
  <si>
    <t>1F0109</t>
  </si>
  <si>
    <t>1F0111</t>
  </si>
  <si>
    <t>1F0112</t>
  </si>
  <si>
    <t>1F1905</t>
  </si>
  <si>
    <t>1F2209</t>
  </si>
  <si>
    <t>1F2703</t>
  </si>
  <si>
    <t>1F2706</t>
  </si>
  <si>
    <t>1F3006</t>
  </si>
  <si>
    <t>1F3007</t>
  </si>
  <si>
    <t>2F0208</t>
  </si>
  <si>
    <t>2F0209</t>
  </si>
  <si>
    <t>2F0212</t>
  </si>
  <si>
    <t>2F0213</t>
  </si>
  <si>
    <t>2F0218</t>
  </si>
  <si>
    <t>2F0409</t>
  </si>
  <si>
    <t>2F0410</t>
  </si>
  <si>
    <t>2F0412</t>
  </si>
  <si>
    <t>2F0414</t>
  </si>
  <si>
    <t>2F0415</t>
  </si>
  <si>
    <t>2F0416</t>
  </si>
  <si>
    <t>2F0417</t>
  </si>
  <si>
    <t>2F0418</t>
  </si>
  <si>
    <t>2F0421</t>
  </si>
  <si>
    <t>2F2301</t>
  </si>
  <si>
    <t>MARGEN FINANCIERO BRUTO</t>
  </si>
  <si>
    <t>2F2401</t>
  </si>
  <si>
    <t>MARGEN FINANCIERO NETO</t>
  </si>
  <si>
    <t>2F2402</t>
  </si>
  <si>
    <t xml:space="preserve">INGRESOS POR SERVICIOS FINANCIEROS </t>
  </si>
  <si>
    <t>2F2403</t>
  </si>
  <si>
    <t>2F2404</t>
  </si>
  <si>
    <t>2F2405</t>
  </si>
  <si>
    <t>2F2501</t>
  </si>
  <si>
    <t>GASTOS POR SERVICIOS FINANCIEROS</t>
  </si>
  <si>
    <t>2F2502</t>
  </si>
  <si>
    <t>2F2503</t>
  </si>
  <si>
    <t>2F2504</t>
  </si>
  <si>
    <t>2F2601</t>
  </si>
  <si>
    <t>MARGEN OPERACIONAL</t>
  </si>
  <si>
    <t>GASTOS DE ADMINISTRACION</t>
  </si>
  <si>
    <t>2F2603</t>
  </si>
  <si>
    <t>Gastos de Personal y Directorio</t>
  </si>
  <si>
    <t>2F2604</t>
  </si>
  <si>
    <t>2F2605</t>
  </si>
  <si>
    <t>2F2701</t>
  </si>
  <si>
    <t xml:space="preserve">MARGEN OPERACIONAL NETO </t>
  </si>
  <si>
    <t>2F2703</t>
  </si>
  <si>
    <t>2F2705</t>
  </si>
  <si>
    <t>2F2801</t>
  </si>
  <si>
    <t>RESULTADO DE OPERACIÓN</t>
  </si>
  <si>
    <t>3F0309</t>
  </si>
  <si>
    <t>DISPONIBLE</t>
  </si>
  <si>
    <t>OBLIGACIONES CON EL PUBLICO</t>
  </si>
  <si>
    <t>Moneda</t>
  </si>
  <si>
    <t>Descripcion</t>
  </si>
  <si>
    <t>Dolares</t>
  </si>
  <si>
    <t xml:space="preserve">Elegir la moneda </t>
  </si>
  <si>
    <t>Notas</t>
  </si>
  <si>
    <t>Verificar en su disco duro que exista la carpeta:</t>
  </si>
  <si>
    <t>C:\EEFFTRIM</t>
  </si>
  <si>
    <t>Nota</t>
  </si>
  <si>
    <t>Ingresar :
1 si es 1er trimestre, 2 si es 2do trimestre, 
3 si es 3er trimestre, 4 si es 4to  trimestre</t>
  </si>
  <si>
    <t>E. de Flujos de Efectivo</t>
  </si>
  <si>
    <t>Señalar que método utilizó para preparar el Estado de Flujos de Efectivo</t>
  </si>
  <si>
    <t xml:space="preserve">Método Directo                         </t>
  </si>
  <si>
    <t>Método Indirecto</t>
  </si>
  <si>
    <t>Formato valido solo para la presentación de Información Financiera Trimestral Individual - Sector Bancos y Financieras</t>
  </si>
  <si>
    <t>Notas importantes:</t>
  </si>
  <si>
    <t xml:space="preserve">La columna de "notas" será llenada indicando el numero de la nota que se referencia en el archivos de Notas del Estado Financiero. Dicha refencia tendra como maximo 10 digitos. Ejemplos: 1-2; A,B,C-G; </t>
  </si>
  <si>
    <t>FONDOS INTERBANCARIOS</t>
  </si>
  <si>
    <t>Inversiones en Commodities</t>
  </si>
  <si>
    <t>Cartera de Créditos Vigentes</t>
  </si>
  <si>
    <t>Cartera de Créditos Reestructurados</t>
  </si>
  <si>
    <t>Cartera de Créditos Refinanciados</t>
  </si>
  <si>
    <t>Cartera de Créditos Vencidos</t>
  </si>
  <si>
    <t>Cartera de Créditos en Cobranza Judicial</t>
  </si>
  <si>
    <t>CUENTAS POR COBRAR</t>
  </si>
  <si>
    <t>Bienes Realizables</t>
  </si>
  <si>
    <t>Bienes  Recibidos en Pago y Adjudicados</t>
  </si>
  <si>
    <t xml:space="preserve">CONTINGENTES DEUDORAS </t>
  </si>
  <si>
    <t>CUENTAS DE ORDEN DEUDORAS</t>
  </si>
  <si>
    <t>CONTRACUENTA DE CUENTAS DE ORDEN ACREEDORAS</t>
  </si>
  <si>
    <t>FIDEICOMISOS, COMISIONES DE CONFIANZA DEUDORAS Y CUENTAS POR CONTRA ACREEDORAS DE FIDEICOMISOS</t>
  </si>
  <si>
    <t>Obligaciones a la Vista</t>
  </si>
  <si>
    <t>Obligaciones por Cuentas de Ahorro</t>
  </si>
  <si>
    <t>Obligaciones por Cuentas a Plazo</t>
  </si>
  <si>
    <t>Otras Obligaciones</t>
  </si>
  <si>
    <t>DEPÓSITOS DE EMPRESAS DEL SISTEMA FINANCIERO Y ORGANISMOS FINANCIEROS INTERNACIONALES</t>
  </si>
  <si>
    <t>Depósitos a la Vista</t>
  </si>
  <si>
    <t>Depósitos de Ahorro</t>
  </si>
  <si>
    <t>Depósitos a Plazo</t>
  </si>
  <si>
    <t>Adeudos y Obligaciones con el Banco Central de Reserva del Perú</t>
  </si>
  <si>
    <t xml:space="preserve">Adeudos y Obligaciones con Empresas e instituciones financieras del  país </t>
  </si>
  <si>
    <t>Otros Adeudos  y  Obligaciones del país y del exterior</t>
  </si>
  <si>
    <t>CUENTAS POR PAGAR</t>
  </si>
  <si>
    <t>PROVISIONES</t>
  </si>
  <si>
    <t>Provisión  para Créditos Contingentes</t>
  </si>
  <si>
    <t>OTROS PASIVOS</t>
  </si>
  <si>
    <t>Reservas</t>
  </si>
  <si>
    <t>Ajustes al Patrimonio</t>
  </si>
  <si>
    <t>Resultados Acumulados</t>
  </si>
  <si>
    <t>Resultado Neto del Ejercicio</t>
  </si>
  <si>
    <t>TOTAL DEL PATRIMONIO</t>
  </si>
  <si>
    <t>TOTAL DEL  PASIVO Y PATRIMONIO</t>
  </si>
  <si>
    <t>PATRIMONIO</t>
  </si>
  <si>
    <t>TOTAL DEL PASIVO</t>
  </si>
  <si>
    <t>PASIVO</t>
  </si>
  <si>
    <t xml:space="preserve">TOTAL DEL ACTIVO                                                                    </t>
  </si>
  <si>
    <t>Otros Gastos Financieros</t>
  </si>
  <si>
    <t>Ingresos por Fideicomisos y Comisiones de Confianza</t>
  </si>
  <si>
    <t xml:space="preserve">Ingresos Diversos </t>
  </si>
  <si>
    <t>Gastos por Fideicomisos y Comisiones de Confianza</t>
  </si>
  <si>
    <t>Gastos Diversos</t>
  </si>
  <si>
    <t>Gastos por Servicios Recibidos de Terceros</t>
  </si>
  <si>
    <t>Impuestos y Contribuciones</t>
  </si>
  <si>
    <t>IMPUESTO A LA RENTA</t>
  </si>
  <si>
    <t>RESULTADO NETO DEL EJERCICIO</t>
  </si>
  <si>
    <t>FLUJOS DE EFECTIVO POR ACTIVIDADES DE INVERSIÓN</t>
  </si>
  <si>
    <t>7.</t>
  </si>
  <si>
    <t>8.</t>
  </si>
  <si>
    <t>9.</t>
  </si>
  <si>
    <t>10.</t>
  </si>
  <si>
    <t>11.</t>
  </si>
  <si>
    <t xml:space="preserve">CARTERA DE CREDITOS   </t>
  </si>
  <si>
    <t xml:space="preserve">(-) Provisiones para Créditos </t>
  </si>
  <si>
    <t>1F0302</t>
  </si>
  <si>
    <t>1F0303</t>
  </si>
  <si>
    <t>1F0304</t>
  </si>
  <si>
    <t>1F0305</t>
  </si>
  <si>
    <t>1F0306</t>
  </si>
  <si>
    <t>1F0307</t>
  </si>
  <si>
    <t>1F0115</t>
  </si>
  <si>
    <t>1F0116</t>
  </si>
  <si>
    <t>1F0117</t>
  </si>
  <si>
    <t>1F0118</t>
  </si>
  <si>
    <t>1F0119</t>
  </si>
  <si>
    <t>1F0121</t>
  </si>
  <si>
    <t>1F0124</t>
  </si>
  <si>
    <t>1F0125</t>
  </si>
  <si>
    <t>1F1002</t>
  </si>
  <si>
    <t>1F1003</t>
  </si>
  <si>
    <t>1F1909</t>
  </si>
  <si>
    <t>1F2708</t>
  </si>
  <si>
    <t>1F2709</t>
  </si>
  <si>
    <t>1F2710</t>
  </si>
  <si>
    <t>1F3012</t>
  </si>
  <si>
    <t>1F3303</t>
  </si>
  <si>
    <t>1F3305</t>
  </si>
  <si>
    <t>1F3312</t>
  </si>
  <si>
    <t>1F3401</t>
  </si>
  <si>
    <t>1F3402</t>
  </si>
  <si>
    <t>1F3403</t>
  </si>
  <si>
    <t>1F3404</t>
  </si>
  <si>
    <t>Resultado neto del ejercicio del Estado de Ganancias y Perdidas</t>
  </si>
  <si>
    <t>PLANTILLA DE INFORMACION FINANCIERA SECTOR BANCOS: Trimestral Individual</t>
  </si>
  <si>
    <r>
      <t xml:space="preserve">Revisar el directorio </t>
    </r>
    <r>
      <rPr>
        <b/>
        <sz val="9"/>
        <rFont val="Arial"/>
        <family val="2"/>
      </rPr>
      <t>C:\EEFFTRIM\</t>
    </r>
    <r>
      <rPr>
        <sz val="9"/>
        <rFont val="Arial"/>
        <family val="2"/>
      </rPr>
      <t xml:space="preserve">  Verificar que el siguiente archivo haya sido creado:
- UNFxxxxxx.txt  
Siendo xxxxxx el codigo RPJ</t>
    </r>
  </si>
  <si>
    <t>Instrumentos representativos de Capital</t>
  </si>
  <si>
    <t>Instrumentos representativos de deuda</t>
  </si>
  <si>
    <t>2F0225</t>
  </si>
  <si>
    <t>2F0427</t>
  </si>
  <si>
    <t>2F2306</t>
  </si>
  <si>
    <t>Deterioro de inversiones</t>
  </si>
  <si>
    <t>2F2709</t>
  </si>
  <si>
    <t>Provisiones para litigios y demandas</t>
  </si>
  <si>
    <t>2F2710</t>
  </si>
  <si>
    <t>Otras  provisiones</t>
  </si>
  <si>
    <t>Otros</t>
  </si>
  <si>
    <t>2F2808</t>
  </si>
  <si>
    <t>Otros ingresos y egresos</t>
  </si>
  <si>
    <t>INMUEBLES, MOBILIARIO Y EQUIPO (NETO)</t>
  </si>
  <si>
    <t>1F1701</t>
  </si>
  <si>
    <t>1F1907</t>
  </si>
  <si>
    <t>Provisión para litigio y demandas</t>
  </si>
  <si>
    <t>1F3025</t>
  </si>
  <si>
    <t>2F2713</t>
  </si>
  <si>
    <t>Resultado neto del ejercicio del Estado de Ganancias y Pérdidas</t>
  </si>
  <si>
    <t>VALUACIÓN DE ACTIVOS Y PROVISIONES</t>
  </si>
  <si>
    <t>RESULTADO DEL EJERCICIO ANTES DE IMPUESTO A LA RENTA</t>
  </si>
  <si>
    <t>IMPUESTO A LA RENTA  DIFERIDO</t>
  </si>
  <si>
    <t>Llenar la información de Datos Generales</t>
  </si>
  <si>
    <t>1F1914</t>
  </si>
  <si>
    <t>1F3026</t>
  </si>
  <si>
    <t>2F1302</t>
  </si>
  <si>
    <t>Luego de terminar de ingresar y validar los datos, generar el archivo TXT presionando el siguiente Botón:</t>
  </si>
  <si>
    <t>INVERSIONES A VALOR RAZONABLE CON CAMBIOS EN RESULTADOS</t>
  </si>
  <si>
    <t>Instrumento de Capital</t>
  </si>
  <si>
    <t>Instrumento de Deuda</t>
  </si>
  <si>
    <t>DERIVADOS DE COBERTURA</t>
  </si>
  <si>
    <t>DERIVADOS PARA NEGOCIACIÓN</t>
  </si>
  <si>
    <t xml:space="preserve">BIENES REALIZABLES RECIBIDOS EN PAGO, ADJUDICADOS </t>
  </si>
  <si>
    <t>PARTICIPACIONES</t>
  </si>
  <si>
    <t>Subsidiarias</t>
  </si>
  <si>
    <t>Asociadas y participaciones en negocios conjuntos</t>
  </si>
  <si>
    <t>Otras</t>
  </si>
  <si>
    <t>ACTIVO INTANGIBLE DISTINTO DE LA PLUSVALIA</t>
  </si>
  <si>
    <t>PLUSVALIA</t>
  </si>
  <si>
    <t>IMPUESTOS CORRIENTES</t>
  </si>
  <si>
    <t>ACTIVOS NO CORRIENTES MANTENIDOS PARA LA VENTA</t>
  </si>
  <si>
    <t xml:space="preserve">OTROS ACTIVOS                                                             </t>
  </si>
  <si>
    <t>INVERSIONES DISPONIBLES PARA LA VENTA</t>
  </si>
  <si>
    <t>INVERSIONES A VENCIMIENTO</t>
  </si>
  <si>
    <t>Cuentas por Cobrar por Venta de Bienes y Servicios y Fideicomiso (neto)</t>
  </si>
  <si>
    <t>Otras Cuentas por Cobrar (neto)</t>
  </si>
  <si>
    <t>INGRESOS POR INTERESES</t>
  </si>
  <si>
    <t>Disponible</t>
  </si>
  <si>
    <t>Fondos interbancarios</t>
  </si>
  <si>
    <t>Inversiones a valor razonable con cambios en resultados</t>
  </si>
  <si>
    <t>Inversiones disponibles para la venta</t>
  </si>
  <si>
    <t>Inversiones a vencimiento</t>
  </si>
  <si>
    <t xml:space="preserve">Cartera de créditos directos </t>
  </si>
  <si>
    <t>Resultado por operaciones de cobertura</t>
  </si>
  <si>
    <t>Cuentas por cobrar</t>
  </si>
  <si>
    <t>TOTAL INGRESOS POR INTERESES</t>
  </si>
  <si>
    <t>GASTOS POR INTERESES</t>
  </si>
  <si>
    <t>Obligaciones con el público</t>
  </si>
  <si>
    <t>Depósitos de empresas del sistema financiero y organismos financieros internacionales</t>
  </si>
  <si>
    <t xml:space="preserve">Adeudos y obligaciones financieras </t>
  </si>
  <si>
    <t>Adeudos y obligaciones con el Banco Central de Reserva del Perú</t>
  </si>
  <si>
    <t>Adeudos y obligaciones del sistema financiero del país</t>
  </si>
  <si>
    <t xml:space="preserve">Adeudos y Obligaciones con Instituciones Financieras del Exter. y Organ. Financ. Internac. </t>
  </si>
  <si>
    <t xml:space="preserve">Otros Adeudos y Obligaciones del  País y del Exterior  </t>
  </si>
  <si>
    <t>Comisiones y otros cargos por adeudos y obligaciones financieras</t>
  </si>
  <si>
    <t>Valores, Títulos y Obligaciones en Circulación</t>
  </si>
  <si>
    <t>Intereses de cuentas por pagar</t>
  </si>
  <si>
    <t>TOTAL GASTOS POR INTERESES</t>
  </si>
  <si>
    <t>Ingresos por créditos indirectos</t>
  </si>
  <si>
    <t>Gastos por créditos indirectos</t>
  </si>
  <si>
    <t>Prima al fondo de seguro de deposito</t>
  </si>
  <si>
    <t>MARGEN FINANCIERO NETO DE INGRESOS Y GASTOS POR SERVICIOS FINANCIEROS</t>
  </si>
  <si>
    <t>RESULTADO POR OPERACIONES FINANCIERAS (ROF)</t>
  </si>
  <si>
    <t xml:space="preserve">   Inversiones a valor razonable con cambios en resultados</t>
  </si>
  <si>
    <t xml:space="preserve">   Inversiones en comodities</t>
  </si>
  <si>
    <t>Derivados de negociación</t>
  </si>
  <si>
    <t>Ganancias (pérdidas) en participaciones</t>
  </si>
  <si>
    <t>Utilidad- pérdida en diferencia de cambio</t>
  </si>
  <si>
    <t>DEPRECIACIONES Y AMORTIZACIONES</t>
  </si>
  <si>
    <t>Provisiones para créditos indirectos</t>
  </si>
  <si>
    <t>Provisiones para Incobrabilidad de cuentas por cobrar</t>
  </si>
  <si>
    <t>Provisión para bienes realizable, recibidos en pago, recuperados y adjudicados y otros</t>
  </si>
  <si>
    <t>Provisión para activos no corrientes mantenidos para la venta</t>
  </si>
  <si>
    <t>Deterioro de inmuebles, mobiliario y equipo</t>
  </si>
  <si>
    <t>Deterioro de activos intangibles</t>
  </si>
  <si>
    <t>Estado de Resultados Integrales</t>
  </si>
  <si>
    <t>Ganancia (Pérdida)  Neta del Ejercicio</t>
  </si>
  <si>
    <t>Diferencia de cambio  por conversión de operaciones en el extranjero</t>
  </si>
  <si>
    <t>Ganancias (pérdidas) de inversiones en instrumentos de patrimonio al valor razonable</t>
  </si>
  <si>
    <t>Coberturas del flujo de efectivo</t>
  </si>
  <si>
    <t>Coberturas de inversión neta de negocios en el extranjero</t>
  </si>
  <si>
    <t>Participación en otro resultado integral de subsidiarias, asociadas y negocios conjuntos</t>
  </si>
  <si>
    <t xml:space="preserve">Superávit de revaluación </t>
  </si>
  <si>
    <t xml:space="preserve">Otro resultado integral antes de impuestos </t>
  </si>
  <si>
    <t>Impuesto  a las ganancias relacionado con componentes de otro resultado integral</t>
  </si>
  <si>
    <t>Suma de impuestos a las ganancias relacionados con componentes de otro resultado integral</t>
  </si>
  <si>
    <t>Otros resultado integral</t>
  </si>
  <si>
    <t>Resultado  integral total del ejercicio, neto del impuesto a las ganancias</t>
  </si>
  <si>
    <t>FLUJOS DE EFECTIVO DE ACTIVIDADES DE OPERACIÓN</t>
  </si>
  <si>
    <t>AJUSTES</t>
  </si>
  <si>
    <t>Depreciación y amortización</t>
  </si>
  <si>
    <t>Provisiones</t>
  </si>
  <si>
    <t>Deterioro</t>
  </si>
  <si>
    <t>Otros ajustes</t>
  </si>
  <si>
    <t>VARIACIONES NETAS DE ACTIVOS Y PASIVOS</t>
  </si>
  <si>
    <t>(Aumento neto) disminución  en activos</t>
  </si>
  <si>
    <t>Creditos</t>
  </si>
  <si>
    <t>Disponibles para la venta</t>
  </si>
  <si>
    <t>Cuentas por cobrar y otras</t>
  </si>
  <si>
    <t>Aumento neto (disminución ) en pasivos</t>
  </si>
  <si>
    <t>Pasivos financieros, no subordinados</t>
  </si>
  <si>
    <t>Cuentas por pagar y otras</t>
  </si>
  <si>
    <t>Flujos de efectivo y equivalente al efectivo después de ajustes y variaciones neta en activos y pasivos</t>
  </si>
  <si>
    <t>Impuesto a las ganancias (pagados) cobrados</t>
  </si>
  <si>
    <t>FLUJOS DE EFECTIVO  NETO DE ACTIVIDADES DE OPERACIÓN</t>
  </si>
  <si>
    <t>Salida por compra en participaciones</t>
  </si>
  <si>
    <t>Entrada  por venta de intangibles e inmuebles,  mobiliario y equipos</t>
  </si>
  <si>
    <t>Entrada de instrumento de deuda mantenidos hasta el vencimiento</t>
  </si>
  <si>
    <t>Salida de instrumento de deuda mantenidos hasta el vencimiento</t>
  </si>
  <si>
    <t>Otras entradas relacionadas a actividades de inversión</t>
  </si>
  <si>
    <t>Otras salidas relacionadas a actividades de inversión</t>
  </si>
  <si>
    <t>FLUJOS DE EFECTIVO  NETO DE ACTIVIDADES DE INVERSIÓN</t>
  </si>
  <si>
    <t xml:space="preserve">FLUJOS DE EFECTIVO DE ACTIVIDADES DE FINANCIAMIENTO </t>
  </si>
  <si>
    <t>Entrada por la emisión de pasivos financieros subordinados</t>
  </si>
  <si>
    <t>Salida por el rescate de pasivos fiancieros subordinados</t>
  </si>
  <si>
    <t xml:space="preserve">Entrada por emisión de instrumentos de patrimonio </t>
  </si>
  <si>
    <t xml:space="preserve">Dividendos pagados </t>
  </si>
  <si>
    <t>Otras entradas relacionadas a las actividades de financiamiento</t>
  </si>
  <si>
    <t>Otras salidas relacionadas a las actividades de financiamiento</t>
  </si>
  <si>
    <t>FLUJOS DE EFECTIVO NETO  ACTIVIDADES DE FINANCIAMIENTO</t>
  </si>
  <si>
    <t>Aumento  neto (disminución) en efectivo y equivalente de efectivo antes  del efecto de las variaciones en el tipo de cambio</t>
  </si>
  <si>
    <t>Efectos de las variaciones en el tipo de cambio en el efectivo y equivalente de efectivo</t>
  </si>
  <si>
    <t>Aumento neto (disminución) de efectivo y equivalentes al efectivo</t>
  </si>
  <si>
    <t>Efectivo y equivalentes al efectivo al inicio del período</t>
  </si>
  <si>
    <t>Efectivo y equivalentes al efectivo al finalizar el período</t>
  </si>
  <si>
    <t>Acciones Propias en Cartera</t>
  </si>
  <si>
    <t xml:space="preserve">Ajustes por cambios en políticas contables </t>
  </si>
  <si>
    <t xml:space="preserve"> Ajustes por corrección de errores</t>
  </si>
  <si>
    <t>Saldo Inicial después de ajustes</t>
  </si>
  <si>
    <t>Cambios en Patrimonio:</t>
  </si>
  <si>
    <t>Resultado Integral:</t>
  </si>
  <si>
    <t>Resultado Integral Total</t>
  </si>
  <si>
    <t>Cambios en el Patrimonio neto (no incluidos en el Resultado Integral)</t>
  </si>
  <si>
    <t>Transferencia de Resultado del Ejercicio a Resultados acumulados</t>
  </si>
  <si>
    <t>Dividendos en efectivo declarados</t>
  </si>
  <si>
    <t>Emisión de acciones  de Capital (distinto a combinación de negocios)</t>
  </si>
  <si>
    <t>Reducción de Capital (distinto a combinación de negocios)</t>
  </si>
  <si>
    <t>Incremento (disminución) de Combinaciones de Negocios</t>
  </si>
  <si>
    <t>Incremento (disminución) por transacciones de acciones en tesorería</t>
  </si>
  <si>
    <t>Incremento (Disminución) por Transferencia y Otros Cambios</t>
  </si>
  <si>
    <t>Resultado del Ejercicio</t>
  </si>
  <si>
    <t>Otro Resultado Integral</t>
  </si>
  <si>
    <t>12.</t>
  </si>
  <si>
    <t>13.</t>
  </si>
  <si>
    <t>14.</t>
  </si>
  <si>
    <t>15.</t>
  </si>
  <si>
    <t>16.</t>
  </si>
  <si>
    <t>Reservas obligatorias</t>
  </si>
  <si>
    <t>Reservas voluntarias</t>
  </si>
  <si>
    <t xml:space="preserve">Reservas  </t>
  </si>
  <si>
    <t>Total de ajustes al patrimonio</t>
  </si>
  <si>
    <t>Diferencias de Cambio por Conversión de Operaciones en el Extranjero</t>
  </si>
  <si>
    <t>Ganancias (Pérdidas) de Inversiones en Instrumentos de Patrimonio al valor razonable</t>
  </si>
  <si>
    <t>Participación en otro Resultado Integral de Subsidiarias, Asociadas y Negocios conjuntos</t>
  </si>
  <si>
    <t>Superávit de Revaluación</t>
  </si>
  <si>
    <t>Total Patrimonio Neto</t>
  </si>
  <si>
    <t>Total de cambios en el patrimonio</t>
  </si>
  <si>
    <t xml:space="preserve">Otros ingresos financieros </t>
  </si>
  <si>
    <t>(-) Provisiones para créditos directos</t>
  </si>
  <si>
    <t>ADEUDOS Y OBLIGACIONES FINANCIERAS</t>
  </si>
  <si>
    <t>Otro Resultado Integral:</t>
  </si>
  <si>
    <t>1F0131</t>
  </si>
  <si>
    <t>1F0132</t>
  </si>
  <si>
    <t>1F0133</t>
  </si>
  <si>
    <t>1F0134</t>
  </si>
  <si>
    <t>1F1912</t>
  </si>
  <si>
    <t>1F1916</t>
  </si>
  <si>
    <t>1F1917</t>
  </si>
  <si>
    <t>1F2401</t>
  </si>
  <si>
    <t>1F2402</t>
  </si>
  <si>
    <t>1F2403</t>
  </si>
  <si>
    <t>1F2404</t>
  </si>
  <si>
    <t>1F2405</t>
  </si>
  <si>
    <t>1F2406</t>
  </si>
  <si>
    <t>1F2407</t>
  </si>
  <si>
    <t>1F2408</t>
  </si>
  <si>
    <t>1F3028</t>
  </si>
  <si>
    <t>1F3029</t>
  </si>
  <si>
    <t>1F3314</t>
  </si>
  <si>
    <t>2F0226</t>
  </si>
  <si>
    <t>2F0227</t>
  </si>
  <si>
    <t>2F0228</t>
  </si>
  <si>
    <t>2F0404</t>
  </si>
  <si>
    <t>2F0429</t>
  </si>
  <si>
    <t>2F0430</t>
  </si>
  <si>
    <t>2F0407</t>
  </si>
  <si>
    <t>2F2505</t>
  </si>
  <si>
    <t>2F2506</t>
  </si>
  <si>
    <t>2F2507</t>
  </si>
  <si>
    <t>2F2508</t>
  </si>
  <si>
    <t>2F2509</t>
  </si>
  <si>
    <t>2F2510</t>
  </si>
  <si>
    <t>2F2511</t>
  </si>
  <si>
    <t>2F2512</t>
  </si>
  <si>
    <t>2F2513</t>
  </si>
  <si>
    <t>2F2514</t>
  </si>
  <si>
    <t>2F0906</t>
  </si>
  <si>
    <t>2F2704</t>
  </si>
  <si>
    <t>2F2714</t>
  </si>
  <si>
    <t>2F2715</t>
  </si>
  <si>
    <t>5F0101</t>
  </si>
  <si>
    <t>5F0102</t>
  </si>
  <si>
    <t>5F0103</t>
  </si>
  <si>
    <t>5F0104</t>
  </si>
  <si>
    <t>5F0105</t>
  </si>
  <si>
    <t>5F0106</t>
  </si>
  <si>
    <t>5F0107</t>
  </si>
  <si>
    <t>5F0108</t>
  </si>
  <si>
    <t>5F01ST</t>
  </si>
  <si>
    <t>5F0202</t>
  </si>
  <si>
    <t>5F0203</t>
  </si>
  <si>
    <t>5F0204</t>
  </si>
  <si>
    <t>5F0205</t>
  </si>
  <si>
    <t>5F0206</t>
  </si>
  <si>
    <t>5F0207</t>
  </si>
  <si>
    <t>5F0208</t>
  </si>
  <si>
    <t>5F02ST</t>
  </si>
  <si>
    <t>5F03ST</t>
  </si>
  <si>
    <t>5F04ST</t>
  </si>
  <si>
    <t>3F0313</t>
  </si>
  <si>
    <t>3F0317</t>
  </si>
  <si>
    <t>3F0415</t>
  </si>
  <si>
    <t>3F0405</t>
  </si>
  <si>
    <t>3F0406</t>
  </si>
  <si>
    <t>3F0418</t>
  </si>
  <si>
    <t>3F0419</t>
  </si>
  <si>
    <t>3F0420</t>
  </si>
  <si>
    <t>3F0421</t>
  </si>
  <si>
    <t>3F0422</t>
  </si>
  <si>
    <t>3F0613</t>
  </si>
  <si>
    <t>3F0621</t>
  </si>
  <si>
    <t>Salida por compras de intangibles e inmuebles, mobiliario y equipos</t>
  </si>
  <si>
    <t>Entrada por venta de participaciones</t>
  </si>
  <si>
    <t>3F0622</t>
  </si>
  <si>
    <t>3F0623</t>
  </si>
  <si>
    <t>3F0624</t>
  </si>
  <si>
    <t>3F0625</t>
  </si>
  <si>
    <t>3F0626</t>
  </si>
  <si>
    <t>3F0627</t>
  </si>
  <si>
    <t>3F0815</t>
  </si>
  <si>
    <t>3F0816</t>
  </si>
  <si>
    <t>3F0817</t>
  </si>
  <si>
    <t>3F0818</t>
  </si>
  <si>
    <t>3F1002</t>
  </si>
  <si>
    <t>3F1003</t>
  </si>
  <si>
    <t>4F0131</t>
  </si>
  <si>
    <t>4F0132</t>
  </si>
  <si>
    <t>4F0133</t>
  </si>
  <si>
    <t>4F0134</t>
  </si>
  <si>
    <t>4F0135</t>
  </si>
  <si>
    <t>4F0136</t>
  </si>
  <si>
    <t>4F0137</t>
  </si>
  <si>
    <t>4F0138</t>
  </si>
  <si>
    <t>4F0139</t>
  </si>
  <si>
    <t>4F0140</t>
  </si>
  <si>
    <t>4F0141</t>
  </si>
  <si>
    <t>4F0142</t>
  </si>
  <si>
    <t>4F0231</t>
  </si>
  <si>
    <t>4F0232</t>
  </si>
  <si>
    <t>4F0233</t>
  </si>
  <si>
    <t>4F0234</t>
  </si>
  <si>
    <t>4F0235</t>
  </si>
  <si>
    <t>4F0236</t>
  </si>
  <si>
    <t>4F0237</t>
  </si>
  <si>
    <t>4F0238</t>
  </si>
  <si>
    <t>4F0239</t>
  </si>
  <si>
    <t>4F0240</t>
  </si>
  <si>
    <t>4F0241</t>
  </si>
  <si>
    <t>4F0242</t>
  </si>
  <si>
    <r>
      <t xml:space="preserve">Total Activo </t>
    </r>
    <r>
      <rPr>
        <b/>
        <sz val="8"/>
        <color indexed="18"/>
        <rFont val="Arial"/>
        <family val="2"/>
      </rPr>
      <t>IGUAL a:</t>
    </r>
  </si>
  <si>
    <r>
      <t xml:space="preserve">Saldos finales del Estado de Cambios del periodo actual </t>
    </r>
    <r>
      <rPr>
        <b/>
        <sz val="8"/>
        <rFont val="Arial"/>
        <family val="2"/>
      </rPr>
      <t>IGUALES a:</t>
    </r>
  </si>
  <si>
    <r>
      <t xml:space="preserve">Resultado neto del ejercicio del Estado de Cambios </t>
    </r>
    <r>
      <rPr>
        <b/>
        <sz val="8"/>
        <color indexed="18"/>
        <rFont val="Arial"/>
        <family val="2"/>
      </rPr>
      <t>IGUAL a</t>
    </r>
    <r>
      <rPr>
        <b/>
        <sz val="8"/>
        <rFont val="Arial"/>
        <family val="2"/>
      </rPr>
      <t>:</t>
    </r>
  </si>
  <si>
    <r>
      <t>Resultado neto del ejercicio del Estado de Flujo de Efectivo</t>
    </r>
    <r>
      <rPr>
        <b/>
        <sz val="8"/>
        <color indexed="18"/>
        <rFont val="Arial"/>
        <family val="2"/>
      </rPr>
      <t xml:space="preserve"> IGUAL a:</t>
    </r>
  </si>
  <si>
    <t>4F0111</t>
  </si>
  <si>
    <t>4F0211</t>
  </si>
  <si>
    <t>4F0104</t>
  </si>
  <si>
    <t>4F0204</t>
  </si>
  <si>
    <t>Valores y Títulos</t>
  </si>
  <si>
    <r>
      <t xml:space="preserve">Ingresar con letras </t>
    </r>
    <r>
      <rPr>
        <sz val="8"/>
        <color indexed="62"/>
        <rFont val="Arial"/>
        <family val="2"/>
      </rPr>
      <t>MAYUSCULAS</t>
    </r>
  </si>
  <si>
    <r>
      <t xml:space="preserve">Asegurese de ingresar el e-mail, con "@" y sin espacios en blanco.Ejemplo: 
</t>
    </r>
    <r>
      <rPr>
        <sz val="8"/>
        <color indexed="18"/>
        <rFont val="Arial"/>
        <family val="2"/>
      </rPr>
      <t>mvnet@smv.gob.pe</t>
    </r>
  </si>
  <si>
    <r>
      <t xml:space="preserve">Ejemplo: 
</t>
    </r>
    <r>
      <rPr>
        <sz val="8"/>
        <color indexed="18"/>
        <rFont val="Arial"/>
        <family val="2"/>
      </rPr>
      <t>www.smv.gob.pe</t>
    </r>
  </si>
  <si>
    <t>2F2716</t>
  </si>
  <si>
    <t>1F0135</t>
  </si>
  <si>
    <r>
      <t>Adeudos y Obligaciones con Empresas del Exterior y Organismos Financieros Internacionales</t>
    </r>
    <r>
      <rPr>
        <b/>
        <sz val="8"/>
        <rFont val="Arial"/>
        <family val="2"/>
      </rPr>
      <t xml:space="preserve"> </t>
    </r>
  </si>
  <si>
    <t>Estado de Situación Financiera</t>
  </si>
  <si>
    <t>Estado de Resultados</t>
  </si>
  <si>
    <t>Soles</t>
  </si>
  <si>
    <t>2F2409</t>
  </si>
  <si>
    <t>Ingreso por emisión de dinero electrónico</t>
  </si>
  <si>
    <t>J.P. MORGAN BANCO DE INVERSION</t>
  </si>
  <si>
    <t>2017</t>
  </si>
  <si>
    <t>J40886</t>
  </si>
  <si>
    <t>6711</t>
  </si>
  <si>
    <t>Rafel.x.contreras@jpmorgan.com</t>
  </si>
  <si>
    <t>vanessa.cama@jpmorgan.com</t>
  </si>
  <si>
    <t>3</t>
  </si>
  <si>
    <t>4</t>
  </si>
  <si>
    <t>5</t>
  </si>
  <si>
    <t>6</t>
  </si>
  <si>
    <t>7</t>
  </si>
  <si>
    <t>10</t>
  </si>
  <si>
    <t>9</t>
  </si>
  <si>
    <t>8</t>
  </si>
</sst>
</file>

<file path=xl/styles.xml><?xml version="1.0" encoding="utf-8"?>
<styleSheet xmlns="http://schemas.openxmlformats.org/spreadsheetml/2006/main">
  <numFmts count="7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&quot;S/.&quot;\ * #,##0.00_);_(&quot;S/.&quot;\ * \(#,##0.00\);_(&quot;S/.&quot;\ 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S/.&quot;#,##0_);\(&quot;S/.&quot;#,##0\)"/>
    <numFmt numFmtId="193" formatCode="&quot;S/.&quot;#,##0_);[Red]\(&quot;S/.&quot;#,##0\)"/>
    <numFmt numFmtId="194" formatCode="&quot;S/.&quot;#,##0.00_);\(&quot;S/.&quot;#,##0.00\)"/>
    <numFmt numFmtId="195" formatCode="&quot;S/.&quot;#,##0.00_);[Red]\(&quot;S/.&quot;#,##0.00\)"/>
    <numFmt numFmtId="196" formatCode="_(&quot;S/.&quot;* #,##0_);_(&quot;S/.&quot;* \(#,##0\);_(&quot;S/.&quot;* &quot;-&quot;_);_(@_)"/>
    <numFmt numFmtId="197" formatCode="_(&quot;S/.&quot;* #,##0.00_);_(&quot;S/.&quot;* \(#,##0.00\);_(&quot;S/.&quot;* &quot;-&quot;??_);_(@_)"/>
    <numFmt numFmtId="198" formatCode="0_);\(0\)"/>
    <numFmt numFmtId="199" formatCode="#,##0.0"/>
    <numFmt numFmtId="200" formatCode="#,##0.0000_);\(#,##0.0000\)"/>
    <numFmt numFmtId="201" formatCode="#,##0.00000;[Red]#,##0.00000"/>
    <numFmt numFmtId="202" formatCode="0.00000"/>
    <numFmt numFmtId="203" formatCode="#,##0.000000"/>
    <numFmt numFmtId="204" formatCode="#,##0;[Red]#,##0"/>
    <numFmt numFmtId="205" formatCode="0.000000"/>
    <numFmt numFmtId="206" formatCode="#,##0.0_);\(#,##0.0\)"/>
    <numFmt numFmtId="207" formatCode="#,##0.000_);\(#,##0.000\)"/>
    <numFmt numFmtId="208" formatCode="#,##0.000000_);[Red]\(#,##0.000000\)"/>
    <numFmt numFmtId="209" formatCode="0.00;[Red]0.00"/>
    <numFmt numFmtId="210" formatCode="0.000;[Red]0.000"/>
    <numFmt numFmtId="211" formatCode="0.0;[Red]0.0"/>
    <numFmt numFmtId="212" formatCode="0;[Red]0"/>
    <numFmt numFmtId="213" formatCode="0.00_);\(0.00\)"/>
    <numFmt numFmtId="214" formatCode="#,##0;[Red]\(#,##0\)"/>
    <numFmt numFmtId="215" formatCode="#,##0\ &quot;pta&quot;;\-#,##0\ &quot;pta&quot;"/>
    <numFmt numFmtId="216" formatCode="#,##0\ &quot;pta&quot;;[Red]\-#,##0\ &quot;pta&quot;"/>
    <numFmt numFmtId="217" formatCode="#,##0.00\ &quot;pta&quot;;\-#,##0.00\ &quot;pta&quot;"/>
    <numFmt numFmtId="218" formatCode="#,##0.00\ &quot;pta&quot;;[Red]\-#,##0.00\ &quot;pta&quot;"/>
    <numFmt numFmtId="219" formatCode="_-* #,##0\ &quot;pta&quot;_-;\-* #,##0\ &quot;pta&quot;_-;_-* &quot;-&quot;\ &quot;pta&quot;_-;_-@_-"/>
    <numFmt numFmtId="220" formatCode="_-* #,##0\ _p_t_a_-;\-* #,##0\ _p_t_a_-;_-* &quot;-&quot;\ _p_t_a_-;_-@_-"/>
    <numFmt numFmtId="221" formatCode="_-* #,##0.00\ &quot;pta&quot;_-;\-* #,##0.00\ &quot;pta&quot;_-;_-* &quot;-&quot;??\ &quot;pta&quot;_-;_-@_-"/>
    <numFmt numFmtId="222" formatCode="_-* #,##0.00\ _p_t_a_-;\-* #,##0.00\ _p_t_a_-;_-* &quot;-&quot;??\ _p_t_a_-;_-@_-"/>
    <numFmt numFmtId="223" formatCode="#,##0.00000_);[Red]\(#,##0.00000\)"/>
    <numFmt numFmtId="224" formatCode="#,##0.0000_);[Red]\(#,##0.0000\)"/>
    <numFmt numFmtId="225" formatCode="#,##0.000_);[Red]\(#,##0.000\)"/>
  </numFmts>
  <fonts count="8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7"/>
      <name val="Arial"/>
      <family val="2"/>
    </font>
    <font>
      <sz val="8"/>
      <color indexed="18"/>
      <name val="Arial"/>
      <family val="2"/>
    </font>
    <font>
      <sz val="11"/>
      <color indexed="9"/>
      <name val="Czcionka tekstu podstawowego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u val="single"/>
      <sz val="8"/>
      <name val="Arial"/>
      <family val="2"/>
    </font>
    <font>
      <b/>
      <sz val="8"/>
      <color indexed="18"/>
      <name val="Arial"/>
      <family val="2"/>
    </font>
    <font>
      <sz val="8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8"/>
      <name val="Calibri"/>
      <family val="2"/>
    </font>
    <font>
      <sz val="8"/>
      <name val="Calibri"/>
      <family val="2"/>
    </font>
    <font>
      <u val="single"/>
      <sz val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9"/>
      <color indexed="9"/>
      <name val="Calibri"/>
      <family val="2"/>
    </font>
    <font>
      <b/>
      <sz val="8"/>
      <color indexed="9"/>
      <name val="Arial"/>
      <family val="2"/>
    </font>
    <font>
      <b/>
      <sz val="7"/>
      <color indexed="9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8"/>
      <color theme="0"/>
      <name val="Arial"/>
      <family val="2"/>
    </font>
    <font>
      <sz val="8"/>
      <color rgb="FF00B050"/>
      <name val="Arial"/>
      <family val="2"/>
    </font>
    <font>
      <b/>
      <sz val="8"/>
      <color rgb="FF00B05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Calibri"/>
      <family val="2"/>
    </font>
    <font>
      <sz val="9"/>
      <color theme="0"/>
      <name val="Calibri"/>
      <family val="2"/>
    </font>
    <font>
      <b/>
      <sz val="8"/>
      <color theme="0"/>
      <name val="Arial"/>
      <family val="2"/>
    </font>
    <font>
      <b/>
      <sz val="7"/>
      <color theme="0"/>
      <name val="Calibri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6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0" applyNumberFormat="0" applyBorder="0" applyAlignment="0" applyProtection="0"/>
    <xf numFmtId="0" fontId="60" fillId="28" borderId="1" applyNumberFormat="0" applyAlignment="0" applyProtection="0"/>
    <xf numFmtId="0" fontId="61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7" fillId="31" borderId="1" applyNumberFormat="0" applyAlignment="0" applyProtection="0"/>
    <xf numFmtId="0" fontId="68" fillId="0" borderId="6" applyNumberFormat="0" applyFill="0" applyAlignment="0" applyProtection="0"/>
    <xf numFmtId="0" fontId="69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0" fontId="70" fillId="28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justify" vertic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8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 quotePrefix="1">
      <alignment horizontal="left" vertical="top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38" fontId="2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11" fillId="34" borderId="0" xfId="0" applyFont="1" applyFill="1" applyAlignment="1">
      <alignment horizontal="center"/>
    </xf>
    <xf numFmtId="0" fontId="5" fillId="0" borderId="10" xfId="0" applyFont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left" vertical="justify"/>
    </xf>
    <xf numFmtId="38" fontId="2" fillId="0" borderId="11" xfId="0" applyNumberFormat="1" applyFont="1" applyBorder="1" applyAlignment="1">
      <alignment/>
    </xf>
    <xf numFmtId="38" fontId="2" fillId="0" borderId="10" xfId="0" applyNumberFormat="1" applyFont="1" applyBorder="1" applyAlignment="1">
      <alignment/>
    </xf>
    <xf numFmtId="38" fontId="2" fillId="0" borderId="10" xfId="0" applyNumberFormat="1" applyFont="1" applyBorder="1" applyAlignment="1">
      <alignment vertical="top" wrapText="1"/>
    </xf>
    <xf numFmtId="38" fontId="2" fillId="0" borderId="10" xfId="0" applyNumberFormat="1" applyFont="1" applyBorder="1" applyAlignment="1">
      <alignment horizontal="right"/>
    </xf>
    <xf numFmtId="38" fontId="2" fillId="0" borderId="11" xfId="0" applyNumberFormat="1" applyFont="1" applyBorder="1" applyAlignment="1">
      <alignment horizontal="right"/>
    </xf>
    <xf numFmtId="37" fontId="2" fillId="0" borderId="10" xfId="0" applyNumberFormat="1" applyFont="1" applyFill="1" applyBorder="1" applyAlignment="1">
      <alignment/>
    </xf>
    <xf numFmtId="0" fontId="4" fillId="0" borderId="0" xfId="0" applyFont="1" applyAlignment="1" quotePrefix="1">
      <alignment horizontal="right"/>
    </xf>
    <xf numFmtId="0" fontId="0" fillId="0" borderId="0" xfId="0" applyAlignment="1" quotePrefix="1">
      <alignment/>
    </xf>
    <xf numFmtId="0" fontId="0" fillId="0" borderId="0" xfId="0" applyAlignment="1" quotePrefix="1">
      <alignment horizontal="justify" vertical="justify"/>
    </xf>
    <xf numFmtId="38" fontId="2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1" fontId="2" fillId="0" borderId="10" xfId="0" applyNumberFormat="1" applyFont="1" applyFill="1" applyBorder="1" applyAlignment="1" applyProtection="1">
      <alignment horizontal="left" vertical="top"/>
      <protection locked="0"/>
    </xf>
    <xf numFmtId="49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0" fillId="0" borderId="0" xfId="0" applyFill="1" applyAlignment="1">
      <alignment/>
    </xf>
    <xf numFmtId="38" fontId="2" fillId="4" borderId="0" xfId="0" applyNumberFormat="1" applyFont="1" applyFill="1" applyAlignment="1">
      <alignment/>
    </xf>
    <xf numFmtId="0" fontId="5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ont="1" applyFill="1" applyAlignment="1">
      <alignment/>
    </xf>
    <xf numFmtId="0" fontId="2" fillId="4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49" fontId="39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40" fillId="0" borderId="0" xfId="0" applyFont="1" applyAlignment="1">
      <alignment/>
    </xf>
    <xf numFmtId="0" fontId="15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49" fontId="74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0" fillId="4" borderId="0" xfId="0" applyFont="1" applyFill="1" applyAlignment="1">
      <alignment horizontal="center"/>
    </xf>
    <xf numFmtId="0" fontId="17" fillId="4" borderId="0" xfId="0" applyFont="1" applyFill="1" applyBorder="1" applyAlignment="1">
      <alignment/>
    </xf>
    <xf numFmtId="49" fontId="7" fillId="4" borderId="0" xfId="0" applyNumberFormat="1" applyFont="1" applyFill="1" applyBorder="1" applyAlignment="1">
      <alignment horizontal="left" vertical="top" wrapText="1" indent="1"/>
    </xf>
    <xf numFmtId="0" fontId="7" fillId="4" borderId="0" xfId="0" applyNumberFormat="1" applyFont="1" applyFill="1" applyBorder="1" applyAlignment="1">
      <alignment horizontal="left" vertical="top" wrapText="1" indent="1"/>
    </xf>
    <xf numFmtId="2" fontId="7" fillId="4" borderId="0" xfId="0" applyNumberFormat="1" applyFont="1" applyFill="1" applyBorder="1" applyAlignment="1">
      <alignment horizontal="left" vertical="top" wrapText="1" indent="1"/>
    </xf>
    <xf numFmtId="0" fontId="6" fillId="4" borderId="0" xfId="0" applyNumberFormat="1" applyFont="1" applyFill="1" applyBorder="1" applyAlignment="1">
      <alignment horizontal="left" vertical="top" wrapText="1" indent="1"/>
    </xf>
    <xf numFmtId="49" fontId="6" fillId="4" borderId="0" xfId="0" applyNumberFormat="1" applyFont="1" applyFill="1" applyBorder="1" applyAlignment="1">
      <alignment horizontal="left" vertical="top" wrapText="1" indent="1"/>
    </xf>
    <xf numFmtId="0" fontId="6" fillId="4" borderId="0" xfId="0" applyFont="1" applyFill="1" applyBorder="1" applyAlignment="1">
      <alignment/>
    </xf>
    <xf numFmtId="49" fontId="7" fillId="4" borderId="0" xfId="0" applyNumberFormat="1" applyFont="1" applyFill="1" applyBorder="1" applyAlignment="1">
      <alignment horizontal="left" wrapText="1" indent="1"/>
    </xf>
    <xf numFmtId="49" fontId="6" fillId="4" borderId="0" xfId="0" applyNumberFormat="1" applyFont="1" applyFill="1" applyBorder="1" applyAlignment="1">
      <alignment horizontal="left" wrapText="1" indent="1"/>
    </xf>
    <xf numFmtId="0" fontId="75" fillId="4" borderId="0" xfId="0" applyFont="1" applyFill="1" applyAlignment="1">
      <alignment/>
    </xf>
    <xf numFmtId="0" fontId="7" fillId="4" borderId="0" xfId="0" applyFont="1" applyFill="1" applyBorder="1" applyAlignment="1">
      <alignment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wrapText="1"/>
    </xf>
    <xf numFmtId="0" fontId="7" fillId="4" borderId="0" xfId="0" applyFont="1" applyFill="1" applyBorder="1" applyAlignment="1">
      <alignment/>
    </xf>
    <xf numFmtId="0" fontId="20" fillId="4" borderId="0" xfId="0" applyFont="1" applyFill="1" applyBorder="1" applyAlignment="1">
      <alignment horizontal="left" wrapText="1"/>
    </xf>
    <xf numFmtId="0" fontId="7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vertical="top" wrapText="1"/>
    </xf>
    <xf numFmtId="38" fontId="6" fillId="4" borderId="10" xfId="0" applyNumberFormat="1" applyFont="1" applyFill="1" applyBorder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 quotePrefix="1">
      <alignment horizontal="right"/>
      <protection locked="0"/>
    </xf>
    <xf numFmtId="0" fontId="0" fillId="0" borderId="0" xfId="0" applyAlignment="1" applyProtection="1" quotePrefix="1">
      <alignment/>
      <protection locked="0"/>
    </xf>
    <xf numFmtId="201" fontId="0" fillId="0" borderId="0" xfId="0" applyNumberFormat="1" applyAlignment="1" applyProtection="1">
      <alignment horizontal="right" vertical="justify"/>
      <protection locked="0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7" fillId="4" borderId="0" xfId="0" applyFont="1" applyFill="1" applyAlignment="1" applyProtection="1">
      <alignment/>
      <protection/>
    </xf>
    <xf numFmtId="0" fontId="6" fillId="4" borderId="0" xfId="0" applyFont="1" applyFill="1" applyAlignment="1" applyProtection="1">
      <alignment horizontal="left" vertical="top" wrapText="1"/>
      <protection/>
    </xf>
    <xf numFmtId="0" fontId="76" fillId="4" borderId="0" xfId="0" applyFont="1" applyFill="1" applyAlignment="1" applyProtection="1">
      <alignment horizontal="justify"/>
      <protection/>
    </xf>
    <xf numFmtId="0" fontId="7" fillId="4" borderId="0" xfId="0" applyFont="1" applyFill="1" applyAlignment="1" applyProtection="1">
      <alignment horizontal="left" indent="1"/>
      <protection/>
    </xf>
    <xf numFmtId="49" fontId="18" fillId="0" borderId="10" xfId="0" applyNumberFormat="1" applyFont="1" applyFill="1" applyBorder="1" applyAlignment="1" applyProtection="1">
      <alignment horizontal="center"/>
      <protection/>
    </xf>
    <xf numFmtId="38" fontId="7" fillId="0" borderId="10" xfId="0" applyNumberFormat="1" applyFont="1" applyFill="1" applyBorder="1" applyAlignment="1" applyProtection="1">
      <alignment horizontal="right"/>
      <protection/>
    </xf>
    <xf numFmtId="0" fontId="7" fillId="4" borderId="0" xfId="0" applyFont="1" applyFill="1" applyAlignment="1" applyProtection="1">
      <alignment horizontal="left" vertical="top" wrapText="1" indent="1"/>
      <protection/>
    </xf>
    <xf numFmtId="0" fontId="77" fillId="4" borderId="0" xfId="0" applyFont="1" applyFill="1" applyAlignment="1" applyProtection="1">
      <alignment horizontal="left" vertical="top" wrapText="1"/>
      <protection/>
    </xf>
    <xf numFmtId="38" fontId="7" fillId="4" borderId="10" xfId="0" applyNumberFormat="1" applyFont="1" applyFill="1" applyBorder="1" applyAlignment="1" applyProtection="1">
      <alignment horizontal="right"/>
      <protection/>
    </xf>
    <xf numFmtId="0" fontId="7" fillId="4" borderId="0" xfId="0" applyFont="1" applyFill="1" applyAlignment="1" applyProtection="1">
      <alignment horizontal="left" vertical="top" wrapText="1" indent="2"/>
      <protection/>
    </xf>
    <xf numFmtId="0" fontId="6" fillId="4" borderId="0" xfId="0" applyFont="1" applyFill="1" applyAlignment="1" applyProtection="1">
      <alignment horizontal="justify"/>
      <protection/>
    </xf>
    <xf numFmtId="0" fontId="7" fillId="4" borderId="0" xfId="0" applyFont="1" applyFill="1" applyAlignment="1" applyProtection="1">
      <alignment horizontal="left" wrapText="1" indent="1"/>
      <protection/>
    </xf>
    <xf numFmtId="0" fontId="6" fillId="4" borderId="0" xfId="0" applyFont="1" applyFill="1" applyAlignment="1" applyProtection="1">
      <alignment/>
      <protection/>
    </xf>
    <xf numFmtId="0" fontId="7" fillId="4" borderId="0" xfId="0" applyFont="1" applyFill="1" applyAlignment="1" applyProtection="1">
      <alignment horizontal="justify"/>
      <protection/>
    </xf>
    <xf numFmtId="0" fontId="6" fillId="4" borderId="0" xfId="0" applyFont="1" applyFill="1" applyAlignment="1" applyProtection="1">
      <alignment wrapText="1"/>
      <protection/>
    </xf>
    <xf numFmtId="225" fontId="7" fillId="0" borderId="10" xfId="0" applyNumberFormat="1" applyFont="1" applyFill="1" applyBorder="1" applyAlignment="1" applyProtection="1">
      <alignment/>
      <protection/>
    </xf>
    <xf numFmtId="0" fontId="2" fillId="4" borderId="0" xfId="0" applyFont="1" applyFill="1" applyAlignment="1" applyProtection="1">
      <alignment/>
      <protection/>
    </xf>
    <xf numFmtId="0" fontId="47" fillId="4" borderId="0" xfId="0" applyFont="1" applyFill="1" applyAlignment="1" applyProtection="1">
      <alignment/>
      <protection/>
    </xf>
    <xf numFmtId="0" fontId="19" fillId="4" borderId="0" xfId="0" applyFont="1" applyFill="1" applyAlignment="1" applyProtection="1">
      <alignment horizontal="left" wrapText="1"/>
      <protection/>
    </xf>
    <xf numFmtId="38" fontId="7" fillId="4" borderId="0" xfId="0" applyNumberFormat="1" applyFont="1" applyFill="1" applyAlignment="1" applyProtection="1">
      <alignment/>
      <protection/>
    </xf>
    <xf numFmtId="49" fontId="7" fillId="4" borderId="0" xfId="0" applyNumberFormat="1" applyFont="1" applyFill="1" applyAlignment="1" applyProtection="1">
      <alignment horizontal="left"/>
      <protection/>
    </xf>
    <xf numFmtId="38" fontId="6" fillId="4" borderId="0" xfId="0" applyNumberFormat="1" applyFont="1" applyFill="1" applyAlignment="1" applyProtection="1">
      <alignment/>
      <protection/>
    </xf>
    <xf numFmtId="0" fontId="6" fillId="4" borderId="0" xfId="0" applyFont="1" applyFill="1" applyAlignment="1" applyProtection="1">
      <alignment horizontal="left" wrapText="1"/>
      <protection/>
    </xf>
    <xf numFmtId="38" fontId="6" fillId="4" borderId="0" xfId="0" applyNumberFormat="1" applyFont="1" applyFill="1" applyBorder="1" applyAlignment="1" applyProtection="1">
      <alignment/>
      <protection/>
    </xf>
    <xf numFmtId="38" fontId="7" fillId="4" borderId="0" xfId="0" applyNumberFormat="1" applyFont="1" applyFill="1" applyBorder="1" applyAlignment="1" applyProtection="1">
      <alignment/>
      <protection/>
    </xf>
    <xf numFmtId="38" fontId="6" fillId="4" borderId="14" xfId="0" applyNumberFormat="1" applyFont="1" applyFill="1" applyBorder="1" applyAlignment="1" applyProtection="1">
      <alignment/>
      <protection/>
    </xf>
    <xf numFmtId="0" fontId="40" fillId="0" borderId="0" xfId="0" applyFont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 horizontal="center" vertical="center" wrapText="1"/>
      <protection/>
    </xf>
    <xf numFmtId="49" fontId="39" fillId="0" borderId="0" xfId="0" applyNumberFormat="1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8" fillId="4" borderId="0" xfId="0" applyFont="1" applyFill="1" applyAlignment="1" applyProtection="1">
      <alignment/>
      <protection/>
    </xf>
    <xf numFmtId="0" fontId="48" fillId="4" borderId="0" xfId="0" applyFont="1" applyFill="1" applyAlignment="1" applyProtection="1">
      <alignment horizontal="center" vertical="top" wrapText="1"/>
      <protection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left" vertical="top" wrapText="1"/>
      <protection/>
    </xf>
    <xf numFmtId="0" fontId="3" fillId="4" borderId="0" xfId="0" applyFont="1" applyFill="1" applyAlignment="1" applyProtection="1">
      <alignment horizontal="center" vertical="top" wrapText="1"/>
      <protection/>
    </xf>
    <xf numFmtId="38" fontId="2" fillId="4" borderId="0" xfId="0" applyNumberFormat="1" applyFont="1" applyFill="1" applyAlignment="1" applyProtection="1">
      <alignment/>
      <protection/>
    </xf>
    <xf numFmtId="0" fontId="18" fillId="4" borderId="0" xfId="0" applyFont="1" applyFill="1" applyAlignment="1" applyProtection="1">
      <alignment horizontal="center" vertical="top" wrapText="1"/>
      <protection/>
    </xf>
    <xf numFmtId="0" fontId="6" fillId="4" borderId="0" xfId="0" applyFont="1" applyFill="1" applyAlignment="1" applyProtection="1">
      <alignment vertical="top" wrapText="1"/>
      <protection/>
    </xf>
    <xf numFmtId="49" fontId="39" fillId="0" borderId="0" xfId="0" applyNumberFormat="1" applyFont="1" applyAlignment="1" applyProtection="1">
      <alignment horizontal="center" vertical="top"/>
      <protection/>
    </xf>
    <xf numFmtId="0" fontId="39" fillId="0" borderId="0" xfId="0" applyFont="1" applyAlignment="1" applyProtection="1">
      <alignment horizontal="center"/>
      <protection/>
    </xf>
    <xf numFmtId="49" fontId="7" fillId="4" borderId="0" xfId="0" applyNumberFormat="1" applyFont="1" applyFill="1" applyAlignment="1" applyProtection="1">
      <alignment horizontal="left" wrapText="1" indent="1"/>
      <protection/>
    </xf>
    <xf numFmtId="49" fontId="7" fillId="4" borderId="0" xfId="0" applyNumberFormat="1" applyFont="1" applyFill="1" applyAlignment="1" applyProtection="1">
      <alignment horizontal="left" vertical="top" wrapText="1" indent="1"/>
      <protection/>
    </xf>
    <xf numFmtId="49" fontId="76" fillId="0" borderId="10" xfId="0" applyNumberFormat="1" applyFont="1" applyFill="1" applyBorder="1" applyAlignment="1" applyProtection="1">
      <alignment horizontal="center"/>
      <protection/>
    </xf>
    <xf numFmtId="49" fontId="7" fillId="4" borderId="0" xfId="0" applyNumberFormat="1" applyFont="1" applyFill="1" applyAlignment="1" applyProtection="1">
      <alignment horizontal="left" wrapText="1" indent="2"/>
      <protection/>
    </xf>
    <xf numFmtId="49" fontId="6" fillId="4" borderId="0" xfId="0" applyNumberFormat="1" applyFont="1" applyFill="1" applyAlignment="1" applyProtection="1">
      <alignment horizontal="left" vertical="top" wrapText="1"/>
      <protection/>
    </xf>
    <xf numFmtId="49" fontId="77" fillId="4" borderId="0" xfId="0" applyNumberFormat="1" applyFont="1" applyFill="1" applyAlignment="1" applyProtection="1">
      <alignment horizontal="left" vertical="top" wrapText="1"/>
      <protection/>
    </xf>
    <xf numFmtId="49" fontId="18" fillId="4" borderId="0" xfId="0" applyNumberFormat="1" applyFont="1" applyFill="1" applyAlignment="1" applyProtection="1">
      <alignment horizontal="center" wrapText="1"/>
      <protection/>
    </xf>
    <xf numFmtId="0" fontId="0" fillId="4" borderId="0" xfId="0" applyFill="1" applyAlignment="1" applyProtection="1">
      <alignment/>
      <protection/>
    </xf>
    <xf numFmtId="0" fontId="6" fillId="4" borderId="15" xfId="0" applyFont="1" applyFill="1" applyBorder="1" applyAlignment="1" applyProtection="1">
      <alignment horizontal="justify"/>
      <protection/>
    </xf>
    <xf numFmtId="0" fontId="40" fillId="0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7" fillId="4" borderId="0" xfId="0" applyFont="1" applyFill="1" applyAlignment="1" applyProtection="1" quotePrefix="1">
      <alignment/>
      <protection/>
    </xf>
    <xf numFmtId="38" fontId="40" fillId="0" borderId="10" xfId="0" applyNumberFormat="1" applyFont="1" applyFill="1" applyBorder="1" applyAlignment="1" applyProtection="1">
      <alignment horizontal="right"/>
      <protection/>
    </xf>
    <xf numFmtId="38" fontId="49" fillId="4" borderId="10" xfId="0" applyNumberFormat="1" applyFont="1" applyFill="1" applyBorder="1" applyAlignment="1" applyProtection="1">
      <alignment horizontal="right"/>
      <protection/>
    </xf>
    <xf numFmtId="49" fontId="40" fillId="4" borderId="0" xfId="0" applyNumberFormat="1" applyFont="1" applyFill="1" applyBorder="1" applyAlignment="1" applyProtection="1">
      <alignment horizontal="left" vertical="top"/>
      <protection/>
    </xf>
    <xf numFmtId="0" fontId="40" fillId="4" borderId="0" xfId="0" applyFont="1" applyFill="1" applyBorder="1" applyAlignment="1" applyProtection="1">
      <alignment horizontal="justify" vertical="top" wrapText="1"/>
      <protection/>
    </xf>
    <xf numFmtId="0" fontId="40" fillId="4" borderId="0" xfId="0" applyFont="1" applyFill="1" applyBorder="1" applyAlignment="1" applyProtection="1">
      <alignment vertical="top" wrapText="1"/>
      <protection/>
    </xf>
    <xf numFmtId="49" fontId="49" fillId="4" borderId="12" xfId="0" applyNumberFormat="1" applyFont="1" applyFill="1" applyBorder="1" applyAlignment="1" applyProtection="1">
      <alignment horizontal="left" vertical="top"/>
      <protection/>
    </xf>
    <xf numFmtId="0" fontId="49" fillId="4" borderId="16" xfId="0" applyFont="1" applyFill="1" applyBorder="1" applyAlignment="1" applyProtection="1">
      <alignment vertical="top" wrapText="1"/>
      <protection/>
    </xf>
    <xf numFmtId="38" fontId="49" fillId="4" borderId="11" xfId="0" applyNumberFormat="1" applyFont="1" applyFill="1" applyBorder="1" applyAlignment="1" applyProtection="1">
      <alignment horizontal="right"/>
      <protection/>
    </xf>
    <xf numFmtId="38" fontId="40" fillId="4" borderId="17" xfId="0" applyNumberFormat="1" applyFont="1" applyFill="1" applyBorder="1" applyAlignment="1" applyProtection="1">
      <alignment horizontal="right"/>
      <protection/>
    </xf>
    <xf numFmtId="38" fontId="40" fillId="4" borderId="18" xfId="0" applyNumberFormat="1" applyFont="1" applyFill="1" applyBorder="1" applyAlignment="1" applyProtection="1">
      <alignment horizontal="right"/>
      <protection/>
    </xf>
    <xf numFmtId="38" fontId="49" fillId="4" borderId="19" xfId="0" applyNumberFormat="1" applyFont="1" applyFill="1" applyBorder="1" applyAlignment="1" applyProtection="1">
      <alignment horizontal="right"/>
      <protection/>
    </xf>
    <xf numFmtId="0" fontId="40" fillId="4" borderId="0" xfId="0" applyFont="1" applyFill="1" applyBorder="1" applyAlignment="1" applyProtection="1">
      <alignment horizontal="justify" vertical="justify"/>
      <protection/>
    </xf>
    <xf numFmtId="38" fontId="40" fillId="4" borderId="13" xfId="0" applyNumberFormat="1" applyFont="1" applyFill="1" applyBorder="1" applyAlignment="1" applyProtection="1">
      <alignment horizontal="right"/>
      <protection/>
    </xf>
    <xf numFmtId="38" fontId="40" fillId="4" borderId="0" xfId="0" applyNumberFormat="1" applyFont="1" applyFill="1" applyBorder="1" applyAlignment="1" applyProtection="1">
      <alignment horizontal="right"/>
      <protection/>
    </xf>
    <xf numFmtId="38" fontId="49" fillId="4" borderId="20" xfId="0" applyNumberFormat="1" applyFont="1" applyFill="1" applyBorder="1" applyAlignment="1" applyProtection="1">
      <alignment horizontal="right"/>
      <protection/>
    </xf>
    <xf numFmtId="0" fontId="40" fillId="4" borderId="0" xfId="0" applyFont="1" applyFill="1" applyBorder="1" applyAlignment="1" applyProtection="1">
      <alignment horizontal="left" vertical="justify" indent="1"/>
      <protection/>
    </xf>
    <xf numFmtId="49" fontId="40" fillId="4" borderId="12" xfId="0" applyNumberFormat="1" applyFont="1" applyFill="1" applyBorder="1" applyAlignment="1" applyProtection="1">
      <alignment horizontal="left" vertical="top"/>
      <protection/>
    </xf>
    <xf numFmtId="38" fontId="49" fillId="4" borderId="12" xfId="0" applyNumberFormat="1" applyFont="1" applyFill="1" applyBorder="1" applyAlignment="1" applyProtection="1">
      <alignment horizontal="right"/>
      <protection/>
    </xf>
    <xf numFmtId="0" fontId="49" fillId="4" borderId="0" xfId="0" applyFont="1" applyFill="1" applyBorder="1" applyAlignment="1" applyProtection="1">
      <alignment horizontal="justify" vertical="justify"/>
      <protection/>
    </xf>
    <xf numFmtId="0" fontId="40" fillId="4" borderId="0" xfId="0" applyFont="1" applyFill="1" applyBorder="1" applyAlignment="1" applyProtection="1">
      <alignment horizontal="left" vertical="top" wrapText="1" indent="1"/>
      <protection/>
    </xf>
    <xf numFmtId="0" fontId="40" fillId="4" borderId="0" xfId="0" applyFont="1" applyFill="1" applyBorder="1" applyAlignment="1" applyProtection="1" quotePrefix="1">
      <alignment horizontal="left" vertical="top"/>
      <protection/>
    </xf>
    <xf numFmtId="38" fontId="40" fillId="4" borderId="21" xfId="0" applyNumberFormat="1" applyFont="1" applyFill="1" applyBorder="1" applyAlignment="1" applyProtection="1">
      <alignment horizontal="right"/>
      <protection/>
    </xf>
    <xf numFmtId="0" fontId="78" fillId="35" borderId="0" xfId="0" applyFont="1" applyFill="1" applyBorder="1" applyAlignment="1">
      <alignment horizontal="center"/>
    </xf>
    <xf numFmtId="0" fontId="78" fillId="35" borderId="0" xfId="0" applyFont="1" applyFill="1" applyBorder="1" applyAlignment="1">
      <alignment horizontal="left"/>
    </xf>
    <xf numFmtId="0" fontId="78" fillId="35" borderId="0" xfId="0" applyFont="1" applyFill="1" applyBorder="1" applyAlignment="1">
      <alignment/>
    </xf>
    <xf numFmtId="49" fontId="2" fillId="4" borderId="14" xfId="0" applyNumberFormat="1" applyFont="1" applyFill="1" applyBorder="1" applyAlignment="1" applyProtection="1">
      <alignment horizontal="left" vertical="top"/>
      <protection/>
    </xf>
    <xf numFmtId="0" fontId="79" fillId="35" borderId="0" xfId="0" applyFont="1" applyFill="1" applyBorder="1" applyAlignment="1" applyProtection="1">
      <alignment horizontal="center" vertical="center" wrapText="1"/>
      <protection/>
    </xf>
    <xf numFmtId="0" fontId="80" fillId="35" borderId="0" xfId="0" applyFont="1" applyFill="1" applyBorder="1" applyAlignment="1" applyProtection="1">
      <alignment vertical="center"/>
      <protection/>
    </xf>
    <xf numFmtId="0" fontId="75" fillId="35" borderId="0" xfId="0" applyFont="1" applyFill="1" applyBorder="1" applyAlignment="1" applyProtection="1">
      <alignment horizontal="center" vertical="center" wrapText="1"/>
      <protection/>
    </xf>
    <xf numFmtId="0" fontId="81" fillId="35" borderId="0" xfId="0" applyFont="1" applyFill="1" applyBorder="1" applyAlignment="1" applyProtection="1">
      <alignment horizontal="center" vertical="center" wrapText="1"/>
      <protection/>
    </xf>
    <xf numFmtId="0" fontId="79" fillId="35" borderId="10" xfId="0" applyFont="1" applyFill="1" applyBorder="1" applyAlignment="1" applyProtection="1">
      <alignment horizontal="center" vertical="center" wrapText="1"/>
      <protection/>
    </xf>
    <xf numFmtId="0" fontId="82" fillId="35" borderId="10" xfId="0" applyFont="1" applyFill="1" applyBorder="1" applyAlignment="1" applyProtection="1">
      <alignment horizontal="center" vertical="center" wrapText="1"/>
      <protection/>
    </xf>
    <xf numFmtId="0" fontId="83" fillId="35" borderId="0" xfId="33" applyFont="1" applyFill="1" applyBorder="1" applyAlignment="1">
      <alignment horizontal="center" vertical="center" wrapText="1"/>
    </xf>
    <xf numFmtId="0" fontId="81" fillId="35" borderId="0" xfId="33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/>
    </xf>
    <xf numFmtId="0" fontId="84" fillId="36" borderId="10" xfId="0" applyFont="1" applyFill="1" applyBorder="1" applyAlignment="1">
      <alignment horizontal="center"/>
    </xf>
    <xf numFmtId="0" fontId="81" fillId="36" borderId="0" xfId="0" applyFont="1" applyFill="1" applyBorder="1" applyAlignment="1">
      <alignment horizontal="center" vertical="center"/>
    </xf>
    <xf numFmtId="0" fontId="81" fillId="36" borderId="10" xfId="0" applyFont="1" applyFill="1" applyBorder="1" applyAlignment="1">
      <alignment horizontal="center"/>
    </xf>
    <xf numFmtId="0" fontId="83" fillId="35" borderId="0" xfId="0" applyFont="1" applyFill="1" applyBorder="1" applyAlignment="1">
      <alignment horizontal="center"/>
    </xf>
    <xf numFmtId="0" fontId="85" fillId="35" borderId="0" xfId="0" applyFont="1" applyFill="1" applyBorder="1" applyAlignment="1">
      <alignment horizontal="center" vertical="center"/>
    </xf>
    <xf numFmtId="0" fontId="83" fillId="35" borderId="0" xfId="0" applyFont="1" applyFill="1" applyBorder="1" applyAlignment="1">
      <alignment horizontal="center"/>
    </xf>
    <xf numFmtId="0" fontId="85" fillId="35" borderId="0" xfId="0" applyFont="1" applyFill="1" applyBorder="1" applyAlignment="1">
      <alignment horizontal="center"/>
    </xf>
    <xf numFmtId="0" fontId="3" fillId="4" borderId="0" xfId="0" applyFont="1" applyFill="1" applyAlignment="1" applyProtection="1">
      <alignment horizontal="center"/>
      <protection/>
    </xf>
    <xf numFmtId="0" fontId="49" fillId="4" borderId="12" xfId="0" applyFont="1" applyFill="1" applyBorder="1" applyAlignment="1" applyProtection="1">
      <alignment horizontal="left"/>
      <protection/>
    </xf>
    <xf numFmtId="0" fontId="49" fillId="4" borderId="16" xfId="0" applyFont="1" applyFill="1" applyBorder="1" applyAlignment="1" applyProtection="1">
      <alignment horizontal="left"/>
      <protection/>
    </xf>
    <xf numFmtId="0" fontId="49" fillId="4" borderId="10" xfId="0" applyFont="1" applyFill="1" applyBorder="1" applyAlignment="1" applyProtection="1">
      <alignment horizontal="left"/>
      <protection/>
    </xf>
    <xf numFmtId="0" fontId="79" fillId="35" borderId="10" xfId="0" applyFont="1" applyFill="1" applyBorder="1" applyAlignment="1" applyProtection="1">
      <alignment horizontal="center"/>
      <protection/>
    </xf>
    <xf numFmtId="0" fontId="79" fillId="35" borderId="10" xfId="0" applyFont="1" applyFill="1" applyBorder="1" applyAlignment="1" applyProtection="1" quotePrefix="1">
      <alignment horizontal="center"/>
      <protection/>
    </xf>
    <xf numFmtId="0" fontId="79" fillId="35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horizontal="center" vertical="center" wrapText="1"/>
      <protection/>
    </xf>
    <xf numFmtId="0" fontId="49" fillId="4" borderId="12" xfId="0" applyFont="1" applyFill="1" applyBorder="1" applyAlignment="1" applyProtection="1" quotePrefix="1">
      <alignment horizontal="left" vertical="top"/>
      <protection/>
    </xf>
    <xf numFmtId="0" fontId="49" fillId="4" borderId="16" xfId="0" applyFont="1" applyFill="1" applyBorder="1" applyAlignment="1" applyProtection="1" quotePrefix="1">
      <alignment horizontal="left" vertical="top"/>
      <protection/>
    </xf>
    <xf numFmtId="0" fontId="40" fillId="35" borderId="10" xfId="0" applyFont="1" applyFill="1" applyBorder="1" applyAlignment="1" applyProtection="1">
      <alignment horizontal="center"/>
      <protection/>
    </xf>
    <xf numFmtId="0" fontId="49" fillId="4" borderId="22" xfId="0" applyFont="1" applyFill="1" applyBorder="1" applyAlignment="1" applyProtection="1">
      <alignment horizontal="left"/>
      <protection/>
    </xf>
    <xf numFmtId="0" fontId="49" fillId="4" borderId="23" xfId="0" applyFont="1" applyFill="1" applyBorder="1" applyAlignment="1" applyProtection="1">
      <alignment horizontal="left"/>
      <protection/>
    </xf>
    <xf numFmtId="0" fontId="3" fillId="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49" fontId="83" fillId="35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akcent 1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1104900</xdr:colOff>
      <xdr:row>7</xdr:row>
      <xdr:rowOff>19050</xdr:rowOff>
    </xdr:from>
    <xdr:to>
      <xdr:col>1</xdr:col>
      <xdr:colOff>2276475</xdr:colOff>
      <xdr:row>9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1895475"/>
          <a:ext cx="1171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1085850</xdr:colOff>
      <xdr:row>0</xdr:row>
      <xdr:rowOff>857250</xdr:rowOff>
    </xdr:to>
    <xdr:pic>
      <xdr:nvPicPr>
        <xdr:cNvPr id="1" name="2 Imagen" descr="Logo fondo blanco -SMV_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543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B14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19.28125" style="0" bestFit="1" customWidth="1"/>
    <col min="2" max="2" width="11.57421875" style="0" bestFit="1" customWidth="1"/>
  </cols>
  <sheetData>
    <row r="1" ht="24" customHeight="1">
      <c r="A1" s="16" t="s">
        <v>163</v>
      </c>
    </row>
    <row r="2" ht="12.75">
      <c r="A2" t="s">
        <v>562</v>
      </c>
    </row>
    <row r="3" ht="12.75">
      <c r="A3" t="s">
        <v>164</v>
      </c>
    </row>
    <row r="8" spans="1:2" ht="12.75">
      <c r="A8" t="str">
        <f>CONCATENATE("(En miles de ",IF('DG'!B13=2,"dolares) ","soles)"))</f>
        <v>(En miles de soles)</v>
      </c>
      <c r="B8" t="str">
        <f>CONCATENATE("(En ",IF('DG'!B13=2,"dolares) ","soles)"))</f>
        <v>(En soles)</v>
      </c>
    </row>
    <row r="12" ht="25.5">
      <c r="A12" s="17" t="s">
        <v>171</v>
      </c>
    </row>
    <row r="13" ht="12.75">
      <c r="A13" s="18" t="s">
        <v>173</v>
      </c>
    </row>
    <row r="14" ht="12.75">
      <c r="A14" s="19" t="s">
        <v>174</v>
      </c>
    </row>
  </sheetData>
  <sheetProtection/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5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9"/>
  <dimension ref="A1:A1"/>
  <sheetViews>
    <sheetView zoomScalePageLayoutView="0" workbookViewId="0" topLeftCell="A1">
      <selection activeCell="A21" sqref="A21:B2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J52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49.421875" style="0" bestFit="1" customWidth="1"/>
    <col min="2" max="3" width="13.7109375" style="0" customWidth="1"/>
    <col min="4" max="4" width="15.28125" style="0" customWidth="1"/>
    <col min="5" max="8" width="13.7109375" style="0" customWidth="1"/>
  </cols>
  <sheetData>
    <row r="1" spans="1:8" ht="12.75">
      <c r="A1" s="41"/>
      <c r="B1" s="41"/>
      <c r="C1" s="41"/>
      <c r="D1" s="41"/>
      <c r="E1" s="41"/>
      <c r="F1" s="41"/>
      <c r="G1" s="41"/>
      <c r="H1" s="41"/>
    </row>
    <row r="2" spans="1:8" ht="12.75">
      <c r="A2" s="195" t="str">
        <f>+'DG'!B8</f>
        <v>J.P. MORGAN BANCO DE INVERSION</v>
      </c>
      <c r="B2" s="195"/>
      <c r="C2" s="195"/>
      <c r="D2" s="195"/>
      <c r="E2" s="195"/>
      <c r="F2" s="195"/>
      <c r="G2" s="195"/>
      <c r="H2" s="195"/>
    </row>
    <row r="3" spans="1:8" ht="12.75">
      <c r="A3" s="195" t="s">
        <v>30</v>
      </c>
      <c r="B3" s="195"/>
      <c r="C3" s="195"/>
      <c r="D3" s="195"/>
      <c r="E3" s="195"/>
      <c r="F3" s="195"/>
      <c r="G3" s="195"/>
      <c r="H3" s="195"/>
    </row>
    <row r="4" spans="1:8" ht="12.75">
      <c r="A4" s="42"/>
      <c r="B4" s="42"/>
      <c r="C4" s="42"/>
      <c r="D4" s="42"/>
      <c r="E4" s="42"/>
      <c r="F4" s="42"/>
      <c r="G4" s="42"/>
      <c r="H4" s="41"/>
    </row>
    <row r="5" spans="1:8" ht="33.75" customHeight="1">
      <c r="A5" s="172" t="s">
        <v>7</v>
      </c>
      <c r="B5" s="173" t="str">
        <f>CONCATENATE("Al ",'DG'!D7," De ",+'DG'!B5)</f>
        <v>Al 31 de Marzo De 2017</v>
      </c>
      <c r="C5" s="173" t="str">
        <f>CONCATENATE("Al 31 de Diciembre de ",'DG'!B5-1)</f>
        <v>Al 31 de Diciembre de 2016</v>
      </c>
      <c r="D5" s="42"/>
      <c r="E5" s="42"/>
      <c r="F5" s="42"/>
      <c r="G5" s="42"/>
      <c r="H5" s="42"/>
    </row>
    <row r="6" spans="1:8" ht="12.75">
      <c r="A6" s="55" t="s">
        <v>545</v>
      </c>
      <c r="B6" s="24">
        <f>+SF!D51</f>
        <v>83497.19</v>
      </c>
      <c r="C6" s="24">
        <f>+SF!E51</f>
        <v>84733.62</v>
      </c>
      <c r="D6" s="42"/>
      <c r="E6" s="42"/>
      <c r="F6" s="42"/>
      <c r="G6" s="42"/>
      <c r="H6" s="42"/>
    </row>
    <row r="7" spans="1:8" ht="12.75">
      <c r="A7" s="56" t="s">
        <v>12</v>
      </c>
      <c r="B7" s="25">
        <f>+SF!I51</f>
        <v>83497.19</v>
      </c>
      <c r="C7" s="25">
        <f>+SF!J51</f>
        <v>84733.62</v>
      </c>
      <c r="D7" s="42"/>
      <c r="E7" s="42"/>
      <c r="F7" s="42"/>
      <c r="G7" s="42"/>
      <c r="H7" s="42"/>
    </row>
    <row r="8" spans="1:8" ht="12.75">
      <c r="A8" s="174" t="s">
        <v>11</v>
      </c>
      <c r="B8" s="175" t="str">
        <f>IF(B6=B7," ","ERROR revise")</f>
        <v> </v>
      </c>
      <c r="C8" s="175" t="str">
        <f>IF(C6=C7," ","ERROR revise")</f>
        <v> </v>
      </c>
      <c r="D8" s="42"/>
      <c r="E8" s="42"/>
      <c r="F8" s="42"/>
      <c r="G8" s="42"/>
      <c r="H8" s="42"/>
    </row>
    <row r="9" spans="1:8" ht="12.75">
      <c r="A9" s="40"/>
      <c r="B9" s="57"/>
      <c r="C9" s="57"/>
      <c r="D9" s="57"/>
      <c r="E9" s="57"/>
      <c r="F9" s="42"/>
      <c r="G9" s="42"/>
      <c r="H9" s="42"/>
    </row>
    <row r="10" spans="1:8" ht="56.25">
      <c r="A10" s="172" t="s">
        <v>6</v>
      </c>
      <c r="B10" s="173" t="str">
        <f>+'ER'!F6</f>
        <v>Por el Periodo acumulado del  1 de Enero al 31 de Marzo de  2017</v>
      </c>
      <c r="C10" s="173" t="s">
        <v>5</v>
      </c>
      <c r="D10" s="173" t="str">
        <f>+'ER'!G6</f>
        <v>Por el Periodo acumulado del  1 de Enero al 31 de Marzo de  2016</v>
      </c>
      <c r="E10" s="173" t="s">
        <v>5</v>
      </c>
      <c r="F10" s="42"/>
      <c r="G10" s="42"/>
      <c r="H10" s="42"/>
    </row>
    <row r="11" spans="1:8" ht="13.5" customHeight="1">
      <c r="A11" s="58" t="s">
        <v>31</v>
      </c>
      <c r="B11" s="42"/>
      <c r="C11" s="42"/>
      <c r="D11" s="42"/>
      <c r="E11" s="42"/>
      <c r="F11" s="42"/>
      <c r="G11" s="42"/>
      <c r="H11" s="42"/>
    </row>
    <row r="12" spans="1:8" ht="12.75">
      <c r="A12" s="59" t="str">
        <f>+'ER'!B8</f>
        <v>Disponible</v>
      </c>
      <c r="B12" s="23">
        <f>+'ER'!F8</f>
        <v>723</v>
      </c>
      <c r="C12" s="175">
        <f aca="true" t="shared" si="0" ref="C12:C22">IF(B12&gt;=0,"","ERROR revise")</f>
      </c>
      <c r="D12" s="23">
        <f>+'ER'!G8</f>
        <v>0</v>
      </c>
      <c r="E12" s="175">
        <f aca="true" t="shared" si="1" ref="E12:E22">IF(D12&gt;=0,"","ERROR revise")</f>
      </c>
      <c r="F12" s="42"/>
      <c r="G12" s="42"/>
      <c r="H12" s="42"/>
    </row>
    <row r="13" spans="1:8" ht="12.75">
      <c r="A13" s="59" t="str">
        <f>+'ER'!B9</f>
        <v>Fondos interbancarios</v>
      </c>
      <c r="B13" s="23">
        <f>+'ER'!F9</f>
        <v>15.26</v>
      </c>
      <c r="C13" s="175">
        <f t="shared" si="0"/>
      </c>
      <c r="D13" s="23">
        <f>+'ER'!G9</f>
        <v>0</v>
      </c>
      <c r="E13" s="175">
        <f t="shared" si="1"/>
      </c>
      <c r="F13" s="42"/>
      <c r="G13" s="42"/>
      <c r="H13" s="42"/>
    </row>
    <row r="14" spans="1:8" ht="12.75">
      <c r="A14" s="60" t="str">
        <f>'ER'!B10</f>
        <v>Inversiones a valor razonable con cambios en resultados</v>
      </c>
      <c r="B14" s="23">
        <f>+'ER'!F10</f>
        <v>60.73</v>
      </c>
      <c r="C14" s="175">
        <f>IF(B14&gt;=0,"","ERROR revise")</f>
      </c>
      <c r="D14" s="23">
        <f>+'ER'!G10</f>
        <v>0</v>
      </c>
      <c r="E14" s="175">
        <f>IF(D14&gt;=0,"","ERROR revise")</f>
      </c>
      <c r="F14" s="42"/>
      <c r="G14" s="42"/>
      <c r="H14" s="42"/>
    </row>
    <row r="15" spans="1:8" ht="12.75">
      <c r="A15" s="59" t="str">
        <f>+'ER'!B11</f>
        <v>Inversiones disponibles para la venta</v>
      </c>
      <c r="B15" s="23">
        <f>+'ER'!F11</f>
        <v>0</v>
      </c>
      <c r="C15" s="175">
        <f t="shared" si="0"/>
      </c>
      <c r="D15" s="23">
        <f>+'ER'!G11</f>
        <v>0</v>
      </c>
      <c r="E15" s="175">
        <f t="shared" si="1"/>
      </c>
      <c r="F15" s="42"/>
      <c r="G15" s="42"/>
      <c r="H15" s="42"/>
    </row>
    <row r="16" spans="1:8" ht="12.75">
      <c r="A16" s="59" t="str">
        <f>+'ER'!B12</f>
        <v>Inversiones a vencimiento</v>
      </c>
      <c r="B16" s="23">
        <f>+'ER'!F12</f>
        <v>0</v>
      </c>
      <c r="C16" s="175">
        <f t="shared" si="0"/>
      </c>
      <c r="D16" s="23">
        <f>+'ER'!G12</f>
        <v>0</v>
      </c>
      <c r="E16" s="175">
        <f t="shared" si="1"/>
      </c>
      <c r="F16" s="42"/>
      <c r="G16" s="42"/>
      <c r="H16" s="42"/>
    </row>
    <row r="17" spans="1:8" ht="12.75">
      <c r="A17" s="59" t="str">
        <f>+'ER'!B13</f>
        <v>Cartera de créditos directos </v>
      </c>
      <c r="B17" s="23">
        <f>+'ER'!F13</f>
        <v>0</v>
      </c>
      <c r="C17" s="175">
        <f t="shared" si="0"/>
      </c>
      <c r="D17" s="23">
        <f>+'ER'!G13</f>
        <v>0</v>
      </c>
      <c r="E17" s="175">
        <f t="shared" si="1"/>
      </c>
      <c r="F17" s="42"/>
      <c r="G17" s="42"/>
      <c r="H17" s="42"/>
    </row>
    <row r="18" spans="1:8" ht="13.5" customHeight="1">
      <c r="A18" s="59" t="str">
        <f>+'ER'!B15</f>
        <v>Cuentas por cobrar</v>
      </c>
      <c r="B18" s="23">
        <f>+'ER'!F15</f>
        <v>0</v>
      </c>
      <c r="C18" s="175">
        <f t="shared" si="0"/>
      </c>
      <c r="D18" s="23">
        <f>+'ER'!G15</f>
        <v>0</v>
      </c>
      <c r="E18" s="175">
        <f t="shared" si="1"/>
      </c>
      <c r="F18" s="42"/>
      <c r="G18" s="42"/>
      <c r="H18" s="42"/>
    </row>
    <row r="19" spans="1:8" ht="12.75">
      <c r="A19" s="61" t="str">
        <f>'ER'!B14</f>
        <v>Resultado por operaciones de cobertura</v>
      </c>
      <c r="B19" s="23">
        <f>+'ER'!F14</f>
        <v>0</v>
      </c>
      <c r="C19" s="175">
        <f t="shared" si="0"/>
      </c>
      <c r="D19" s="23">
        <f>+'ER'!G14</f>
        <v>0</v>
      </c>
      <c r="E19" s="175">
        <f t="shared" si="1"/>
      </c>
      <c r="F19" s="42"/>
      <c r="G19" s="42"/>
      <c r="H19" s="42"/>
    </row>
    <row r="20" spans="1:8" ht="13.5" customHeight="1">
      <c r="A20" s="59" t="str">
        <f>+'ER'!B16</f>
        <v>Otros ingresos financieros </v>
      </c>
      <c r="B20" s="23">
        <f>+'ER'!F16</f>
        <v>0</v>
      </c>
      <c r="C20" s="175">
        <f t="shared" si="0"/>
      </c>
      <c r="D20" s="23">
        <f>+'ER'!G16</f>
        <v>0</v>
      </c>
      <c r="E20" s="175">
        <f t="shared" si="1"/>
      </c>
      <c r="F20" s="42"/>
      <c r="G20" s="42"/>
      <c r="H20" s="42"/>
    </row>
    <row r="21" spans="1:8" ht="13.5" customHeight="1">
      <c r="A21" s="62" t="str">
        <f>'ER'!B17</f>
        <v>TOTAL INGRESOS POR INTERESES</v>
      </c>
      <c r="B21" s="23">
        <f>+'ER'!F17</f>
        <v>798.99</v>
      </c>
      <c r="C21" s="175">
        <f>IF(B21&gt;=0,"","ERROR revise")</f>
      </c>
      <c r="D21" s="23">
        <f>+'ER'!G17</f>
        <v>0</v>
      </c>
      <c r="E21" s="175">
        <f>IF(D21&gt;=0,"","ERROR revise")</f>
      </c>
      <c r="F21" s="42"/>
      <c r="G21" s="42"/>
      <c r="H21" s="42"/>
    </row>
    <row r="22" spans="1:8" ht="13.5" customHeight="1">
      <c r="A22" s="63" t="str">
        <f>+'ER'!B36</f>
        <v>INGRESOS POR SERVICIOS FINANCIEROS </v>
      </c>
      <c r="B22" s="23">
        <f>+'ER'!F36</f>
        <v>0</v>
      </c>
      <c r="C22" s="175">
        <f t="shared" si="0"/>
      </c>
      <c r="D22" s="23">
        <f>+'ER'!G36</f>
        <v>0</v>
      </c>
      <c r="E22" s="175">
        <f t="shared" si="1"/>
      </c>
      <c r="F22" s="42"/>
      <c r="G22" s="42"/>
      <c r="H22" s="42"/>
    </row>
    <row r="23" spans="1:8" ht="13.5" customHeight="1">
      <c r="A23" s="64" t="s">
        <v>32</v>
      </c>
      <c r="B23" s="39"/>
      <c r="C23" s="39"/>
      <c r="D23" s="39"/>
      <c r="E23" s="39"/>
      <c r="F23" s="42"/>
      <c r="G23" s="42"/>
      <c r="H23" s="42"/>
    </row>
    <row r="24" spans="1:8" ht="13.5" customHeight="1">
      <c r="A24" s="65" t="str">
        <f>+'ER'!B19</f>
        <v>Obligaciones con el público</v>
      </c>
      <c r="B24" s="22">
        <f>+'ER'!F19</f>
        <v>0</v>
      </c>
      <c r="C24" s="175">
        <f>IF(B24&lt;=0,"","ERROR revise")</f>
      </c>
      <c r="D24" s="22">
        <f>+'ER'!G19</f>
        <v>0</v>
      </c>
      <c r="E24" s="175">
        <f>IF(D24&lt;=0,"","ERROR revise")</f>
      </c>
      <c r="F24" s="42"/>
      <c r="G24" s="42"/>
      <c r="H24" s="42"/>
    </row>
    <row r="25" spans="1:8" ht="13.5" customHeight="1">
      <c r="A25" s="65" t="str">
        <f>+'ER'!B20</f>
        <v>Fondos interbancarios</v>
      </c>
      <c r="B25" s="22">
        <f>+'ER'!F20</f>
        <v>0</v>
      </c>
      <c r="C25" s="175">
        <f aca="true" t="shared" si="2" ref="C25:C32">IF(B25&lt;=0,"","ERROR revise")</f>
      </c>
      <c r="D25" s="22">
        <f>+'ER'!G20</f>
        <v>0</v>
      </c>
      <c r="E25" s="175">
        <f aca="true" t="shared" si="3" ref="E25:E30">IF(D25&lt;=0,"","ERROR revise")</f>
      </c>
      <c r="F25" s="42"/>
      <c r="G25" s="42"/>
      <c r="H25" s="42"/>
    </row>
    <row r="26" spans="1:8" ht="22.5">
      <c r="A26" s="65" t="str">
        <f>+'ER'!B21</f>
        <v>Depósitos de empresas del sistema financiero y organismos financieros internacionales</v>
      </c>
      <c r="B26" s="22">
        <f>+'ER'!F21</f>
        <v>0</v>
      </c>
      <c r="C26" s="175">
        <f t="shared" si="2"/>
      </c>
      <c r="D26" s="22">
        <f>+'ER'!G21</f>
        <v>0</v>
      </c>
      <c r="E26" s="175">
        <f t="shared" si="3"/>
      </c>
      <c r="F26" s="42"/>
      <c r="G26" s="42"/>
      <c r="H26" s="42"/>
    </row>
    <row r="27" spans="1:8" ht="12.75">
      <c r="A27" s="65" t="str">
        <f>+'ER'!B22</f>
        <v>Adeudos y obligaciones financieras </v>
      </c>
      <c r="B27" s="22">
        <f>+'ER'!F22</f>
        <v>0</v>
      </c>
      <c r="C27" s="175">
        <f t="shared" si="2"/>
      </c>
      <c r="D27" s="22">
        <f>+'ER'!G22</f>
        <v>0</v>
      </c>
      <c r="E27" s="175">
        <f t="shared" si="3"/>
      </c>
      <c r="F27" s="42"/>
      <c r="G27" s="42"/>
      <c r="H27" s="42"/>
    </row>
    <row r="28" spans="1:8" ht="12.75">
      <c r="A28" s="65" t="str">
        <f>+'ER'!B29</f>
        <v>Intereses de cuentas por pagar</v>
      </c>
      <c r="B28" s="22">
        <f>+'ER'!F29</f>
        <v>0</v>
      </c>
      <c r="C28" s="175">
        <f t="shared" si="2"/>
      </c>
      <c r="D28" s="22">
        <f>+'ER'!G29</f>
        <v>0</v>
      </c>
      <c r="E28" s="175">
        <f t="shared" si="3"/>
      </c>
      <c r="F28" s="42"/>
      <c r="G28" s="42"/>
      <c r="H28" s="42"/>
    </row>
    <row r="29" spans="1:8" ht="12.75">
      <c r="A29" s="66" t="str">
        <f>+'ER'!B32</f>
        <v>TOTAL GASTOS POR INTERESES</v>
      </c>
      <c r="B29" s="22">
        <f>+'ER'!F32</f>
        <v>0</v>
      </c>
      <c r="C29" s="175">
        <f>IF(B29&lt;=0,"","ERROR revise")</f>
      </c>
      <c r="D29" s="22">
        <f>+'ER'!G32</f>
        <v>0</v>
      </c>
      <c r="E29" s="175">
        <f>IF(D29&lt;=0,"","ERROR revise")</f>
      </c>
      <c r="F29" s="42"/>
      <c r="G29" s="42"/>
      <c r="H29" s="42"/>
    </row>
    <row r="30" spans="1:8" ht="12.75">
      <c r="A30" s="66" t="str">
        <f>+'ER'!B41</f>
        <v>GASTOS POR SERVICIOS FINANCIEROS</v>
      </c>
      <c r="B30" s="22">
        <f>+'ER'!F41</f>
        <v>-1.41</v>
      </c>
      <c r="C30" s="175">
        <f t="shared" si="2"/>
      </c>
      <c r="D30" s="22">
        <f>+'ER'!G41</f>
        <v>0</v>
      </c>
      <c r="E30" s="175">
        <f t="shared" si="3"/>
      </c>
      <c r="F30" s="42"/>
      <c r="G30" s="42"/>
      <c r="H30" s="42"/>
    </row>
    <row r="31" spans="1:8" ht="13.5" customHeight="1">
      <c r="A31" s="65" t="str">
        <f>+'ER'!B59</f>
        <v>Gastos de Personal y Directorio</v>
      </c>
      <c r="B31" s="22">
        <f>+'ER'!F59</f>
        <v>-838.13</v>
      </c>
      <c r="C31" s="175">
        <f t="shared" si="2"/>
      </c>
      <c r="D31" s="22">
        <f>+'ER'!G59</f>
        <v>0</v>
      </c>
      <c r="E31" s="175">
        <f>IF(D31&lt;=0,"","ERROR revise")</f>
      </c>
      <c r="F31" s="42"/>
      <c r="G31" s="42"/>
      <c r="H31" s="42"/>
    </row>
    <row r="32" spans="1:8" ht="13.5" customHeight="1">
      <c r="A32" s="65" t="str">
        <f>+'ER'!B60</f>
        <v>Gastos por Servicios Recibidos de Terceros</v>
      </c>
      <c r="B32" s="22">
        <f>+'ER'!F60</f>
        <v>-659.1</v>
      </c>
      <c r="C32" s="175">
        <f t="shared" si="2"/>
      </c>
      <c r="D32" s="22">
        <f>+'ER'!G60</f>
        <v>0</v>
      </c>
      <c r="E32" s="175">
        <f>IF(D32&lt;=0,"","ERROR revise")</f>
      </c>
      <c r="F32" s="42"/>
      <c r="G32" s="42"/>
      <c r="H32" s="42"/>
    </row>
    <row r="33" spans="1:8" ht="13.5" customHeight="1">
      <c r="A33" s="65" t="str">
        <f>+'ER'!B62</f>
        <v>DEPRECIACIONES Y AMORTIZACIONES</v>
      </c>
      <c r="B33" s="22">
        <f>+'ER'!F62</f>
        <v>-137.35</v>
      </c>
      <c r="C33" s="175">
        <f>IF(B33&lt;=0,"","ERROR revise")</f>
      </c>
      <c r="D33" s="22">
        <f>+'ER'!G62</f>
        <v>0</v>
      </c>
      <c r="E33" s="175">
        <f>IF(D33&lt;=0,"","ERROR revise")</f>
      </c>
      <c r="F33" s="42"/>
      <c r="G33" s="42"/>
      <c r="H33" s="42"/>
    </row>
    <row r="34" spans="1:8" ht="13.5" customHeight="1">
      <c r="A34" s="42"/>
      <c r="B34" s="42"/>
      <c r="C34" s="42"/>
      <c r="D34" s="42"/>
      <c r="E34" s="42"/>
      <c r="F34" s="42"/>
      <c r="G34" s="42"/>
      <c r="H34" s="42"/>
    </row>
    <row r="35" spans="1:8" ht="13.5" customHeight="1">
      <c r="A35" s="42"/>
      <c r="B35" s="42"/>
      <c r="C35" s="42"/>
      <c r="D35" s="42"/>
      <c r="E35" s="42"/>
      <c r="F35" s="42"/>
      <c r="G35" s="42"/>
      <c r="H35" s="42"/>
    </row>
    <row r="36" spans="1:8" ht="27" customHeight="1">
      <c r="A36" s="173" t="s">
        <v>8</v>
      </c>
      <c r="B36" s="173" t="str">
        <f>+SF!G37</f>
        <v>Capital social </v>
      </c>
      <c r="C36" s="173" t="str">
        <f>+SF!G38</f>
        <v>Capital adicional</v>
      </c>
      <c r="D36" s="173" t="str">
        <f>+SF!G39</f>
        <v>Acciones Propias en Cartera</v>
      </c>
      <c r="E36" s="173" t="str">
        <f>+SF!G40</f>
        <v>Reservas</v>
      </c>
      <c r="F36" s="173" t="str">
        <f>+SF!G41</f>
        <v>Resultados Acumulados</v>
      </c>
      <c r="G36" s="173" t="str">
        <f>+SF!G42</f>
        <v>Resultado Neto del Ejercicio</v>
      </c>
      <c r="H36" s="173" t="str">
        <f>+SF!G43</f>
        <v>Ajustes al Patrimonio</v>
      </c>
    </row>
    <row r="37" spans="1:8" ht="12.75">
      <c r="A37" s="67"/>
      <c r="B37" s="42"/>
      <c r="C37" s="42"/>
      <c r="D37" s="42"/>
      <c r="E37" s="42"/>
      <c r="F37" s="42"/>
      <c r="G37" s="42"/>
      <c r="H37" s="42"/>
    </row>
    <row r="38" spans="1:10" ht="12.75">
      <c r="A38" s="68" t="s">
        <v>546</v>
      </c>
      <c r="B38" s="22">
        <f>+'CP'!D45</f>
        <v>83400</v>
      </c>
      <c r="C38" s="22">
        <f>+'CP'!E45</f>
        <v>0</v>
      </c>
      <c r="D38" s="22">
        <f>+'CP'!F45</f>
        <v>0</v>
      </c>
      <c r="E38" s="22">
        <f>+'CP'!G45+'CP'!H45</f>
        <v>44.34</v>
      </c>
      <c r="F38" s="22">
        <f>+'CP'!I45</f>
        <v>399.08000000000004</v>
      </c>
      <c r="G38" s="22">
        <f>+'CP'!J45</f>
        <v>-903.73</v>
      </c>
      <c r="H38" s="22">
        <f>+'CP'!R45</f>
        <v>0</v>
      </c>
      <c r="I38" s="4"/>
      <c r="J38" s="4"/>
    </row>
    <row r="39" spans="1:8" ht="12.75">
      <c r="A39" s="68" t="s">
        <v>9</v>
      </c>
      <c r="B39" s="22">
        <f>+SF!I37</f>
        <v>83400</v>
      </c>
      <c r="C39" s="21">
        <f>+SF!I38</f>
        <v>0</v>
      </c>
      <c r="D39" s="21">
        <f>+SF!I39</f>
        <v>0</v>
      </c>
      <c r="E39" s="21">
        <f>+SF!I40</f>
        <v>44.34</v>
      </c>
      <c r="F39" s="21">
        <f>+SF!I41</f>
        <v>399.08</v>
      </c>
      <c r="G39" s="21">
        <f>+SF!I42</f>
        <v>-903.73</v>
      </c>
      <c r="H39" s="21">
        <f>+SF!I43</f>
        <v>0</v>
      </c>
    </row>
    <row r="40" spans="1:8" ht="12.75">
      <c r="A40" s="176" t="s">
        <v>10</v>
      </c>
      <c r="B40" s="177">
        <f aca="true" t="shared" si="4" ref="B40:G40">IF(B38=B39,"","ERROR revise")</f>
      </c>
      <c r="C40" s="177">
        <f t="shared" si="4"/>
      </c>
      <c r="D40" s="177">
        <f>IF(D38=D39,"","ERROR revise")</f>
      </c>
      <c r="E40" s="177">
        <f t="shared" si="4"/>
      </c>
      <c r="F40" s="177">
        <f t="shared" si="4"/>
      </c>
      <c r="G40" s="177">
        <f t="shared" si="4"/>
      </c>
      <c r="H40" s="177">
        <f>IF(H38=H39,"","ERROR revise")</f>
      </c>
    </row>
    <row r="41" spans="1:8" ht="12.75">
      <c r="A41" s="42"/>
      <c r="B41" s="42"/>
      <c r="C41" s="42"/>
      <c r="D41" s="42"/>
      <c r="E41" s="42"/>
      <c r="F41" s="42"/>
      <c r="G41" s="42"/>
      <c r="H41" s="42"/>
    </row>
    <row r="42" spans="1:8" ht="12.75">
      <c r="A42" s="42"/>
      <c r="B42" s="42"/>
      <c r="C42" s="42"/>
      <c r="D42" s="42"/>
      <c r="E42" s="42"/>
      <c r="F42" s="42"/>
      <c r="G42" s="42"/>
      <c r="H42" s="42"/>
    </row>
    <row r="43" spans="1:8" ht="56.25">
      <c r="A43" s="41"/>
      <c r="B43" s="173" t="str">
        <f>+'ER'!F6</f>
        <v>Por el Periodo acumulado del  1 de Enero al 31 de Marzo de  2017</v>
      </c>
      <c r="C43" s="173" t="str">
        <f>+'ER'!G6</f>
        <v>Por el Periodo acumulado del  1 de Enero al 31 de Marzo de  2016</v>
      </c>
      <c r="D43" s="42"/>
      <c r="E43" s="42"/>
      <c r="F43" s="42"/>
      <c r="G43" s="42"/>
      <c r="H43" s="42"/>
    </row>
    <row r="44" spans="1:8" ht="12.75">
      <c r="A44" s="68" t="s">
        <v>547</v>
      </c>
      <c r="B44" s="26">
        <f>'CP'!J33</f>
        <v>-903.73</v>
      </c>
      <c r="C44" s="26">
        <f>'CP'!J14</f>
        <v>0</v>
      </c>
      <c r="D44" s="42"/>
      <c r="E44" s="42"/>
      <c r="F44" s="42"/>
      <c r="G44" s="42"/>
      <c r="H44" s="42"/>
    </row>
    <row r="45" spans="1:8" ht="12.75">
      <c r="A45" s="68" t="s">
        <v>262</v>
      </c>
      <c r="B45" s="26">
        <f>+'ER'!F78</f>
        <v>-903.73</v>
      </c>
      <c r="C45" s="26">
        <f>+'ER'!G78</f>
        <v>0</v>
      </c>
      <c r="D45" s="42"/>
      <c r="E45" s="42"/>
      <c r="F45" s="42"/>
      <c r="G45" s="42"/>
      <c r="H45" s="42"/>
    </row>
    <row r="46" spans="1:8" ht="12.75">
      <c r="A46" s="174" t="s">
        <v>10</v>
      </c>
      <c r="B46" s="175">
        <f>IF(B44=B45,"","ERROR revise")</f>
      </c>
      <c r="C46" s="175">
        <f>IF(C44=C45,"","ERROR revise")</f>
      </c>
      <c r="D46" s="42"/>
      <c r="E46" s="42"/>
      <c r="F46" s="42"/>
      <c r="G46" s="42"/>
      <c r="H46" s="42"/>
    </row>
    <row r="47" spans="1:8" ht="12.75">
      <c r="A47" s="42"/>
      <c r="B47" s="42"/>
      <c r="C47" s="42"/>
      <c r="D47" s="42"/>
      <c r="E47" s="42"/>
      <c r="F47" s="42"/>
      <c r="G47" s="42"/>
      <c r="H47" s="42"/>
    </row>
    <row r="48" spans="1:8" ht="12.75">
      <c r="A48" s="42"/>
      <c r="B48" s="42"/>
      <c r="C48" s="42"/>
      <c r="D48" s="42"/>
      <c r="E48" s="42"/>
      <c r="F48" s="42"/>
      <c r="G48" s="42"/>
      <c r="H48" s="42"/>
    </row>
    <row r="49" spans="1:8" ht="33.75">
      <c r="A49" s="172" t="s">
        <v>1</v>
      </c>
      <c r="B49" s="173" t="str">
        <f>+'FI'!D6</f>
        <v>Del 1 de Enero de 2017 al 31 de Marzo de 2017</v>
      </c>
      <c r="C49" s="173" t="str">
        <f>+'FI'!E6</f>
        <v>Del 1 de Enero de 2016 al 31 de Marzo de 2016</v>
      </c>
      <c r="D49" s="42"/>
      <c r="E49" s="42"/>
      <c r="F49" s="42"/>
      <c r="G49" s="42"/>
      <c r="H49" s="42"/>
    </row>
    <row r="50" spans="1:8" ht="12.75">
      <c r="A50" s="69" t="s">
        <v>548</v>
      </c>
      <c r="B50" s="30">
        <f>+'FI'!D8</f>
        <v>-903.73</v>
      </c>
      <c r="C50" s="30">
        <f>+'FI'!E8</f>
        <v>0</v>
      </c>
      <c r="D50" s="42"/>
      <c r="E50" s="42"/>
      <c r="F50" s="42"/>
      <c r="G50" s="42"/>
      <c r="H50" s="42"/>
    </row>
    <row r="51" spans="1:8" ht="12.75">
      <c r="A51" s="70" t="s">
        <v>284</v>
      </c>
      <c r="B51" s="30">
        <f>+'ER'!F78</f>
        <v>-903.73</v>
      </c>
      <c r="C51" s="30">
        <f>+'ER'!G78</f>
        <v>0</v>
      </c>
      <c r="D51" s="42"/>
      <c r="E51" s="42"/>
      <c r="F51" s="42"/>
      <c r="G51" s="42"/>
      <c r="H51" s="42"/>
    </row>
    <row r="52" spans="1:8" ht="12.75">
      <c r="A52" s="174" t="s">
        <v>10</v>
      </c>
      <c r="B52" s="175">
        <f>IF(B50=B51,"","ERROR revise")</f>
      </c>
      <c r="C52" s="175">
        <f>IF(C50=C51,"","ERROR revise")</f>
      </c>
      <c r="D52" s="42"/>
      <c r="E52" s="42"/>
      <c r="F52" s="42"/>
      <c r="G52" s="42"/>
      <c r="H52" s="42"/>
    </row>
  </sheetData>
  <sheetProtection password="C8EC" sheet="1"/>
  <mergeCells count="2">
    <mergeCell ref="A3:H3"/>
    <mergeCell ref="A2:H2"/>
  </mergeCells>
  <printOptions horizontalCentered="1"/>
  <pageMargins left="0.2362204724409449" right="0.2755905511811024" top="0.4724409448818898" bottom="0.7874015748031497" header="0" footer="0"/>
  <pageSetup fitToHeight="1" fitToWidth="1" horizontalDpi="200" verticalDpi="200"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6"/>
  <dimension ref="B2:B5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17.7109375" style="0" customWidth="1"/>
    <col min="2" max="2" width="54.00390625" style="0" bestFit="1" customWidth="1"/>
  </cols>
  <sheetData>
    <row r="2" ht="15">
      <c r="B2" s="179" t="s">
        <v>176</v>
      </c>
    </row>
    <row r="3" ht="31.5">
      <c r="B3" s="32" t="s">
        <v>167</v>
      </c>
    </row>
    <row r="4" ht="15.75">
      <c r="B4" s="33" t="s">
        <v>168</v>
      </c>
    </row>
    <row r="5" ht="47.25">
      <c r="B5" s="32" t="s">
        <v>292</v>
      </c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2"/>
  <dimension ref="A1:F17"/>
  <sheetViews>
    <sheetView zoomScalePageLayoutView="0" workbookViewId="0" topLeftCell="A1">
      <selection activeCell="B16" sqref="B16:F16"/>
    </sheetView>
  </sheetViews>
  <sheetFormatPr defaultColWidth="11.421875" defaultRowHeight="12.75"/>
  <cols>
    <col min="1" max="1" width="3.140625" style="0" customWidth="1"/>
    <col min="2" max="2" width="4.421875" style="0" customWidth="1"/>
    <col min="3" max="3" width="22.00390625" style="0" customWidth="1"/>
    <col min="4" max="4" width="24.140625" style="0" customWidth="1"/>
    <col min="5" max="5" width="8.140625" style="0" customWidth="1"/>
    <col min="6" max="6" width="33.28125" style="0" customWidth="1"/>
  </cols>
  <sheetData>
    <row r="1" spans="1:6" ht="71.25" customHeight="1">
      <c r="A1" s="196"/>
      <c r="B1" s="196"/>
      <c r="C1" s="196"/>
      <c r="D1" s="196"/>
      <c r="E1" s="196"/>
      <c r="F1" s="196"/>
    </row>
    <row r="2" spans="1:6" ht="18" customHeight="1">
      <c r="A2" s="202" t="s">
        <v>52</v>
      </c>
      <c r="B2" s="202"/>
      <c r="C2" s="202"/>
      <c r="D2" s="202"/>
      <c r="E2" s="202"/>
      <c r="F2" s="202"/>
    </row>
    <row r="3" ht="12.75">
      <c r="A3" s="3"/>
    </row>
    <row r="4" spans="1:6" ht="12.75" customHeight="1">
      <c r="A4" s="10" t="s">
        <v>14</v>
      </c>
      <c r="B4" s="199" t="s">
        <v>51</v>
      </c>
      <c r="C4" s="199"/>
      <c r="D4" s="199"/>
      <c r="E4" s="199"/>
      <c r="F4" s="199"/>
    </row>
    <row r="5" spans="1:6" ht="37.5" customHeight="1">
      <c r="A5" s="10" t="s">
        <v>15</v>
      </c>
      <c r="B5" s="203" t="s">
        <v>55</v>
      </c>
      <c r="C5" s="203"/>
      <c r="D5" s="203"/>
      <c r="E5" s="203"/>
      <c r="F5" s="203"/>
    </row>
    <row r="6" spans="1:6" ht="12.75">
      <c r="A6" s="10"/>
      <c r="B6" s="178" t="s">
        <v>38</v>
      </c>
      <c r="C6" s="178" t="s">
        <v>39</v>
      </c>
      <c r="D6" s="180" t="s">
        <v>40</v>
      </c>
      <c r="E6" s="180"/>
      <c r="F6" s="180"/>
    </row>
    <row r="7" spans="1:6" ht="12.75" customHeight="1">
      <c r="A7" s="10"/>
      <c r="B7" s="43" t="s">
        <v>41</v>
      </c>
      <c r="C7" s="43" t="s">
        <v>42</v>
      </c>
      <c r="D7" s="43" t="s">
        <v>288</v>
      </c>
      <c r="E7" s="43"/>
      <c r="F7" s="43"/>
    </row>
    <row r="8" spans="1:6" ht="12.75" customHeight="1">
      <c r="A8" s="10"/>
      <c r="B8" s="43" t="s">
        <v>43</v>
      </c>
      <c r="C8" s="43" t="s">
        <v>4</v>
      </c>
      <c r="D8" s="43" t="s">
        <v>44</v>
      </c>
      <c r="E8" s="43"/>
      <c r="F8" s="43"/>
    </row>
    <row r="9" spans="1:6" ht="12.75">
      <c r="A9" s="10"/>
      <c r="B9" s="43" t="s">
        <v>45</v>
      </c>
      <c r="C9" s="43" t="s">
        <v>46</v>
      </c>
      <c r="D9" s="43" t="s">
        <v>44</v>
      </c>
      <c r="E9" s="43"/>
      <c r="F9" s="43"/>
    </row>
    <row r="10" spans="1:6" ht="12.75">
      <c r="A10" s="10"/>
      <c r="B10" s="43" t="s">
        <v>47</v>
      </c>
      <c r="C10" s="43" t="s">
        <v>48</v>
      </c>
      <c r="D10" s="43" t="s">
        <v>44</v>
      </c>
      <c r="E10" s="43"/>
      <c r="F10" s="43"/>
    </row>
    <row r="11" spans="1:6" ht="12.75">
      <c r="A11" s="10"/>
      <c r="B11" s="43" t="s">
        <v>49</v>
      </c>
      <c r="C11" s="43" t="s">
        <v>50</v>
      </c>
      <c r="D11" s="43" t="s">
        <v>44</v>
      </c>
      <c r="E11" s="43"/>
      <c r="F11" s="43"/>
    </row>
    <row r="12" spans="1:5" ht="12.75">
      <c r="A12" s="10"/>
      <c r="B12" s="9"/>
      <c r="C12" s="9"/>
      <c r="D12" s="9"/>
      <c r="E12" s="9"/>
    </row>
    <row r="13" spans="1:6" ht="28.5" customHeight="1">
      <c r="A13" s="10">
        <v>3</v>
      </c>
      <c r="B13" s="200" t="s">
        <v>177</v>
      </c>
      <c r="C13" s="201"/>
      <c r="D13" s="201"/>
      <c r="E13" s="201"/>
      <c r="F13" s="201"/>
    </row>
    <row r="14" spans="1:6" ht="36" customHeight="1">
      <c r="A14" s="10" t="s">
        <v>17</v>
      </c>
      <c r="B14" s="200" t="s">
        <v>54</v>
      </c>
      <c r="C14" s="201"/>
      <c r="D14" s="201"/>
      <c r="E14" s="201"/>
      <c r="F14" s="201"/>
    </row>
    <row r="15" spans="1:5" ht="15.75" customHeight="1">
      <c r="A15" s="10" t="s">
        <v>18</v>
      </c>
      <c r="B15" s="197" t="s">
        <v>53</v>
      </c>
      <c r="C15" s="198"/>
      <c r="D15" s="198"/>
      <c r="E15" s="198"/>
    </row>
    <row r="16" spans="1:6" ht="39" customHeight="1">
      <c r="A16" s="10" t="s">
        <v>19</v>
      </c>
      <c r="B16" s="199" t="s">
        <v>35</v>
      </c>
      <c r="C16" s="199"/>
      <c r="D16" s="199"/>
      <c r="E16" s="199"/>
      <c r="F16" s="199"/>
    </row>
    <row r="17" spans="1:6" ht="38.25" customHeight="1">
      <c r="A17" s="10">
        <v>7</v>
      </c>
      <c r="B17" s="199" t="s">
        <v>264</v>
      </c>
      <c r="C17" s="199"/>
      <c r="D17" s="199"/>
      <c r="E17" s="199"/>
      <c r="F17" s="199"/>
    </row>
  </sheetData>
  <sheetProtection password="C8EC" sheet="1"/>
  <mergeCells count="10">
    <mergeCell ref="A1:F1"/>
    <mergeCell ref="B15:E15"/>
    <mergeCell ref="B16:F16"/>
    <mergeCell ref="B17:F17"/>
    <mergeCell ref="B14:F14"/>
    <mergeCell ref="B13:F13"/>
    <mergeCell ref="D6:F6"/>
    <mergeCell ref="B4:F4"/>
    <mergeCell ref="A2:F2"/>
    <mergeCell ref="B5:F5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6"/>
  <dimension ref="G1:I1"/>
  <sheetViews>
    <sheetView zoomScalePageLayoutView="0" workbookViewId="0" topLeftCell="A1">
      <selection activeCell="D11" sqref="D11"/>
    </sheetView>
  </sheetViews>
  <sheetFormatPr defaultColWidth="11.421875" defaultRowHeight="12.75"/>
  <sheetData>
    <row r="1" spans="7:9" ht="12.75">
      <c r="G1" t="s">
        <v>3</v>
      </c>
      <c r="H1">
        <v>1999</v>
      </c>
      <c r="I1">
        <v>1234</v>
      </c>
    </row>
  </sheetData>
  <sheetProtection/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7"/>
  <dimension ref="A1:A1"/>
  <sheetViews>
    <sheetView zoomScalePageLayoutView="0" workbookViewId="0" topLeftCell="A1">
      <selection activeCell="E26" sqref="E2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8"/>
  <dimension ref="A1:A1"/>
  <sheetViews>
    <sheetView zoomScalePageLayoutView="0" workbookViewId="0" topLeftCell="A1">
      <selection activeCell="C22" sqref="C22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9"/>
  <dimension ref="A1:A1"/>
  <sheetViews>
    <sheetView zoomScalePageLayoutView="0" workbookViewId="0" topLeftCell="A1">
      <selection activeCell="D8" sqref="D8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0"/>
  <dimension ref="A1:A1"/>
  <sheetViews>
    <sheetView zoomScalePageLayoutView="0" workbookViewId="0" topLeftCell="A1">
      <selection activeCell="D4" sqref="D4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E15"/>
  <sheetViews>
    <sheetView zoomScalePageLayoutView="0" workbookViewId="0" topLeftCell="A1">
      <selection activeCell="B20" sqref="B20"/>
    </sheetView>
  </sheetViews>
  <sheetFormatPr defaultColWidth="11.421875" defaultRowHeight="12.75"/>
  <cols>
    <col min="1" max="1" width="28.57421875" style="0" customWidth="1"/>
    <col min="2" max="2" width="42.8515625" style="0" customWidth="1"/>
    <col min="3" max="3" width="45.7109375" style="0" customWidth="1"/>
  </cols>
  <sheetData>
    <row r="1" spans="1:3" ht="18.75" customHeight="1">
      <c r="A1" s="181" t="s">
        <v>263</v>
      </c>
      <c r="B1" s="181"/>
      <c r="C1" s="181"/>
    </row>
    <row r="2" spans="1:3" ht="16.5" customHeight="1">
      <c r="A2" s="180" t="s">
        <v>2</v>
      </c>
      <c r="B2" s="180"/>
      <c r="C2" s="180"/>
    </row>
    <row r="3" spans="1:3" ht="13.5" customHeight="1">
      <c r="A3" s="162"/>
      <c r="B3" s="163"/>
      <c r="C3" s="164"/>
    </row>
    <row r="4" spans="1:3" ht="15" customHeight="1">
      <c r="A4" s="74" t="s">
        <v>20</v>
      </c>
      <c r="B4" s="34" t="s">
        <v>567</v>
      </c>
      <c r="C4" s="71" t="s">
        <v>28</v>
      </c>
    </row>
    <row r="5" spans="1:3" ht="15" customHeight="1">
      <c r="A5" s="74" t="s">
        <v>21</v>
      </c>
      <c r="B5" s="34" t="s">
        <v>566</v>
      </c>
      <c r="C5" s="71" t="s">
        <v>29</v>
      </c>
    </row>
    <row r="6" spans="1:5" ht="33.75">
      <c r="A6" s="74" t="s">
        <v>22</v>
      </c>
      <c r="B6" s="165" t="s">
        <v>33</v>
      </c>
      <c r="C6" s="72" t="s">
        <v>175</v>
      </c>
      <c r="D6" s="50" t="s">
        <v>36</v>
      </c>
      <c r="E6" s="51" t="s">
        <v>37</v>
      </c>
    </row>
    <row r="7" spans="1:5" ht="33.75">
      <c r="A7" s="74" t="s">
        <v>34</v>
      </c>
      <c r="B7" s="35">
        <v>1</v>
      </c>
      <c r="C7" s="70" t="s">
        <v>170</v>
      </c>
      <c r="D7" s="52" t="str">
        <f>IF(B7=1,"31 de Marzo",IF(B7=2,"30 de Junio",IF(B7=3,"30 de Setiembre",IF(B7=4,"31 de Diciembre"))))</f>
        <v>31 de Marzo</v>
      </c>
      <c r="E7" s="52" t="str">
        <f>IF(B7=1,"1 de Enero",IF(B7=2,"1 de Abril",IF(B7=3,"1 de Julio",IF(B7=4,"1 de Octubre"))))</f>
        <v>1 de Enero</v>
      </c>
    </row>
    <row r="8" spans="1:3" ht="33" customHeight="1">
      <c r="A8" s="74" t="s">
        <v>23</v>
      </c>
      <c r="B8" s="36" t="s">
        <v>565</v>
      </c>
      <c r="C8" s="71" t="s">
        <v>554</v>
      </c>
    </row>
    <row r="9" spans="1:3" ht="15" customHeight="1">
      <c r="A9" s="74" t="s">
        <v>24</v>
      </c>
      <c r="B9" s="34" t="s">
        <v>568</v>
      </c>
      <c r="C9" s="71" t="s">
        <v>29</v>
      </c>
    </row>
    <row r="10" spans="1:3" ht="33.75">
      <c r="A10" s="74" t="s">
        <v>25</v>
      </c>
      <c r="B10" s="34" t="s">
        <v>569</v>
      </c>
      <c r="C10" s="73" t="s">
        <v>555</v>
      </c>
    </row>
    <row r="11" spans="1:3" ht="33.75">
      <c r="A11" s="74" t="s">
        <v>26</v>
      </c>
      <c r="B11" s="34" t="s">
        <v>570</v>
      </c>
      <c r="C11" s="73" t="s">
        <v>555</v>
      </c>
    </row>
    <row r="12" spans="1:3" ht="22.5">
      <c r="A12" s="74" t="s">
        <v>27</v>
      </c>
      <c r="B12" s="34"/>
      <c r="C12" s="73" t="s">
        <v>556</v>
      </c>
    </row>
    <row r="13" spans="1:3" ht="18" customHeight="1">
      <c r="A13" s="74" t="s">
        <v>162</v>
      </c>
      <c r="B13" s="37">
        <v>1</v>
      </c>
      <c r="C13" s="68" t="s">
        <v>165</v>
      </c>
    </row>
    <row r="14" spans="1:3" ht="22.5">
      <c r="A14" s="74" t="s">
        <v>171</v>
      </c>
      <c r="B14" s="34">
        <v>2</v>
      </c>
      <c r="C14" s="68" t="s">
        <v>172</v>
      </c>
    </row>
    <row r="15" spans="1:3" ht="12.75">
      <c r="A15" s="31"/>
      <c r="B15" s="31"/>
      <c r="C15" s="31"/>
    </row>
  </sheetData>
  <sheetProtection password="C8EC" sheet="1"/>
  <protectedRanges>
    <protectedRange sqref="B4:B5 B7:B14" name="Rango1"/>
  </protectedRanges>
  <mergeCells count="2">
    <mergeCell ref="A2:C2"/>
    <mergeCell ref="A1:C1"/>
  </mergeCells>
  <printOptions horizontalCentered="1"/>
  <pageMargins left="0.75" right="0.75" top="0.7874015748031497" bottom="1" header="0" footer="0"/>
  <pageSetup horizontalDpi="600" verticalDpi="600" orientation="landscape" paperSize="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/>
  <dimension ref="A1:A1"/>
  <sheetViews>
    <sheetView zoomScalePageLayoutView="0" workbookViewId="0" topLeftCell="A1">
      <selection activeCell="G25" sqref="G25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L56"/>
  <sheetViews>
    <sheetView tabSelected="1" zoomScalePageLayoutView="0" workbookViewId="0" topLeftCell="B7">
      <selection activeCell="H41" sqref="H41"/>
    </sheetView>
  </sheetViews>
  <sheetFormatPr defaultColWidth="11.421875" defaultRowHeight="12.75"/>
  <cols>
    <col min="1" max="1" width="6.00390625" style="49" bestFit="1" customWidth="1"/>
    <col min="2" max="2" width="59.57421875" style="0" customWidth="1"/>
    <col min="3" max="3" width="7.140625" style="0" customWidth="1"/>
    <col min="4" max="4" width="11.421875" style="0" customWidth="1"/>
    <col min="5" max="5" width="11.28125" style="0" customWidth="1"/>
    <col min="6" max="6" width="3.140625" style="0" customWidth="1"/>
    <col min="7" max="7" width="57.140625" style="0" customWidth="1"/>
    <col min="8" max="8" width="7.140625" style="0" customWidth="1"/>
    <col min="9" max="10" width="11.421875" style="0" customWidth="1"/>
    <col min="11" max="11" width="6.00390625" style="48" bestFit="1" customWidth="1"/>
  </cols>
  <sheetData>
    <row r="1" spans="1:11" ht="12.75">
      <c r="A1" s="115"/>
      <c r="B1" s="182" t="str">
        <f>+'DG'!B8</f>
        <v>J.P. MORGAN BANCO DE INVERSION</v>
      </c>
      <c r="C1" s="182"/>
      <c r="D1" s="182"/>
      <c r="E1" s="182"/>
      <c r="F1" s="182"/>
      <c r="G1" s="182"/>
      <c r="H1" s="182"/>
      <c r="I1" s="182"/>
      <c r="J1" s="182"/>
      <c r="K1" s="116"/>
    </row>
    <row r="2" spans="1:11" ht="12.75">
      <c r="A2" s="115"/>
      <c r="B2" s="182" t="s">
        <v>560</v>
      </c>
      <c r="C2" s="182"/>
      <c r="D2" s="182"/>
      <c r="E2" s="182"/>
      <c r="F2" s="182"/>
      <c r="G2" s="182"/>
      <c r="H2" s="182"/>
      <c r="I2" s="182"/>
      <c r="J2" s="182"/>
      <c r="K2" s="116"/>
    </row>
    <row r="3" spans="1:11" ht="12.75">
      <c r="A3" s="115"/>
      <c r="B3" s="182" t="str">
        <f>CONCATENATE("Al ",'DG'!D7," del año ",'DG'!B5," y 31 de diciembre del año ",'DG'!B5-1)</f>
        <v>Al 31 de Marzo del año 2017 y 31 de diciembre del año 2016</v>
      </c>
      <c r="C3" s="182"/>
      <c r="D3" s="182"/>
      <c r="E3" s="182"/>
      <c r="F3" s="182"/>
      <c r="G3" s="182"/>
      <c r="H3" s="182"/>
      <c r="I3" s="182"/>
      <c r="J3" s="182"/>
      <c r="K3" s="116"/>
    </row>
    <row r="4" spans="1:11" ht="12.75">
      <c r="A4" s="115"/>
      <c r="B4" s="182" t="str">
        <f>TipoMoneda!A8</f>
        <v>(En miles de soles)</v>
      </c>
      <c r="C4" s="182"/>
      <c r="D4" s="182"/>
      <c r="E4" s="182"/>
      <c r="F4" s="182"/>
      <c r="G4" s="182"/>
      <c r="H4" s="182"/>
      <c r="I4" s="182"/>
      <c r="J4" s="182"/>
      <c r="K4" s="116"/>
    </row>
    <row r="5" spans="1:11" ht="12.75">
      <c r="A5" s="115"/>
      <c r="B5" s="117"/>
      <c r="C5" s="117"/>
      <c r="D5" s="117"/>
      <c r="E5" s="117"/>
      <c r="F5" s="117"/>
      <c r="G5" s="117"/>
      <c r="H5" s="118"/>
      <c r="I5" s="117"/>
      <c r="J5" s="117"/>
      <c r="K5" s="116"/>
    </row>
    <row r="6" spans="1:11" ht="29.25" customHeight="1">
      <c r="A6" s="119"/>
      <c r="B6" s="166"/>
      <c r="C6" s="166" t="s">
        <v>166</v>
      </c>
      <c r="D6" s="166" t="str">
        <f>+'DG'!B5</f>
        <v>2017</v>
      </c>
      <c r="E6" s="166">
        <f>+'DG'!B5-1</f>
        <v>2016</v>
      </c>
      <c r="F6" s="167"/>
      <c r="G6" s="166"/>
      <c r="H6" s="166" t="s">
        <v>166</v>
      </c>
      <c r="I6" s="166" t="str">
        <f>+'DG'!B5</f>
        <v>2017</v>
      </c>
      <c r="J6" s="166">
        <f>+'DG'!B5-1</f>
        <v>2016</v>
      </c>
      <c r="K6" s="119"/>
    </row>
    <row r="7" spans="1:11" ht="12.75">
      <c r="A7" s="120"/>
      <c r="B7" s="87" t="s">
        <v>56</v>
      </c>
      <c r="C7" s="121"/>
      <c r="D7" s="122"/>
      <c r="E7" s="122"/>
      <c r="F7" s="102"/>
      <c r="G7" s="96" t="s">
        <v>215</v>
      </c>
      <c r="H7" s="123"/>
      <c r="I7" s="110"/>
      <c r="J7" s="110"/>
      <c r="K7" s="114"/>
    </row>
    <row r="8" spans="1:11" ht="12.75">
      <c r="A8" s="114" t="s">
        <v>64</v>
      </c>
      <c r="B8" s="124" t="s">
        <v>160</v>
      </c>
      <c r="C8" s="90" t="s">
        <v>571</v>
      </c>
      <c r="D8" s="75">
        <f>SUM(D9:D14)</f>
        <v>25543.96</v>
      </c>
      <c r="E8" s="75">
        <f>SUM(E9:E14)</f>
        <v>82820.25</v>
      </c>
      <c r="F8" s="102"/>
      <c r="G8" s="124" t="s">
        <v>161</v>
      </c>
      <c r="H8" s="90"/>
      <c r="I8" s="75">
        <f>SUM(I9:I12)</f>
        <v>0</v>
      </c>
      <c r="J8" s="75">
        <f>SUM(J9:J12)</f>
        <v>0</v>
      </c>
      <c r="K8" s="114" t="s">
        <v>91</v>
      </c>
    </row>
    <row r="9" spans="1:11" ht="12.75">
      <c r="A9" s="114" t="s">
        <v>105</v>
      </c>
      <c r="B9" s="92" t="s">
        <v>100</v>
      </c>
      <c r="C9" s="90"/>
      <c r="D9" s="91">
        <v>0</v>
      </c>
      <c r="E9" s="91">
        <v>0</v>
      </c>
      <c r="F9" s="102"/>
      <c r="G9" s="89" t="s">
        <v>192</v>
      </c>
      <c r="H9" s="90"/>
      <c r="I9" s="91">
        <v>0</v>
      </c>
      <c r="J9" s="91">
        <v>0</v>
      </c>
      <c r="K9" s="114" t="s">
        <v>81</v>
      </c>
    </row>
    <row r="10" spans="1:11" ht="12.75">
      <c r="A10" s="114" t="s">
        <v>106</v>
      </c>
      <c r="B10" s="92" t="s">
        <v>101</v>
      </c>
      <c r="C10" s="90"/>
      <c r="D10" s="91">
        <v>25442.78</v>
      </c>
      <c r="E10" s="91">
        <v>0</v>
      </c>
      <c r="F10" s="102"/>
      <c r="G10" s="89" t="s">
        <v>193</v>
      </c>
      <c r="H10" s="90"/>
      <c r="I10" s="91">
        <v>0</v>
      </c>
      <c r="J10" s="91">
        <v>0</v>
      </c>
      <c r="K10" s="125" t="s">
        <v>82</v>
      </c>
    </row>
    <row r="11" spans="1:11" ht="12.75">
      <c r="A11" s="114" t="s">
        <v>107</v>
      </c>
      <c r="B11" s="92" t="s">
        <v>102</v>
      </c>
      <c r="C11" s="90"/>
      <c r="D11" s="91">
        <v>101.18</v>
      </c>
      <c r="E11" s="91">
        <v>82820.25</v>
      </c>
      <c r="F11" s="102"/>
      <c r="G11" s="89" t="s">
        <v>194</v>
      </c>
      <c r="H11" s="90"/>
      <c r="I11" s="91">
        <v>0</v>
      </c>
      <c r="J11" s="91">
        <v>0</v>
      </c>
      <c r="K11" s="126" t="s">
        <v>83</v>
      </c>
    </row>
    <row r="12" spans="1:11" ht="12.75">
      <c r="A12" s="114" t="s">
        <v>108</v>
      </c>
      <c r="B12" s="92" t="s">
        <v>103</v>
      </c>
      <c r="C12" s="90"/>
      <c r="D12" s="91">
        <v>0</v>
      </c>
      <c r="E12" s="91">
        <v>0</v>
      </c>
      <c r="F12" s="102"/>
      <c r="G12" s="89" t="s">
        <v>195</v>
      </c>
      <c r="H12" s="90"/>
      <c r="I12" s="91">
        <v>0</v>
      </c>
      <c r="J12" s="91">
        <v>0</v>
      </c>
      <c r="K12" s="125" t="s">
        <v>113</v>
      </c>
    </row>
    <row r="13" spans="1:11" ht="12.75">
      <c r="A13" s="114" t="s">
        <v>75</v>
      </c>
      <c r="B13" s="92" t="s">
        <v>59</v>
      </c>
      <c r="C13" s="90"/>
      <c r="D13" s="91">
        <v>0</v>
      </c>
      <c r="E13" s="91">
        <v>0</v>
      </c>
      <c r="F13" s="102"/>
      <c r="G13" s="96" t="s">
        <v>178</v>
      </c>
      <c r="H13" s="90"/>
      <c r="I13" s="91">
        <v>0</v>
      </c>
      <c r="J13" s="91">
        <v>0</v>
      </c>
      <c r="K13" s="114" t="s">
        <v>84</v>
      </c>
    </row>
    <row r="14" spans="1:11" ht="22.5">
      <c r="A14" s="114" t="s">
        <v>109</v>
      </c>
      <c r="B14" s="92" t="s">
        <v>104</v>
      </c>
      <c r="C14" s="90"/>
      <c r="D14" s="91">
        <v>0</v>
      </c>
      <c r="E14" s="91">
        <v>0</v>
      </c>
      <c r="F14" s="102"/>
      <c r="G14" s="96" t="s">
        <v>196</v>
      </c>
      <c r="H14" s="90"/>
      <c r="I14" s="75">
        <f>SUM(I15:I17)</f>
        <v>0</v>
      </c>
      <c r="J14" s="75">
        <f>SUM(J15:J17)</f>
        <v>0</v>
      </c>
      <c r="K14" s="114" t="s">
        <v>114</v>
      </c>
    </row>
    <row r="15" spans="1:11" ht="12.75">
      <c r="A15" s="114" t="s">
        <v>76</v>
      </c>
      <c r="B15" s="124" t="s">
        <v>178</v>
      </c>
      <c r="C15" s="90"/>
      <c r="D15" s="91">
        <v>0</v>
      </c>
      <c r="E15" s="91">
        <v>0</v>
      </c>
      <c r="F15" s="102"/>
      <c r="G15" s="89" t="s">
        <v>197</v>
      </c>
      <c r="H15" s="90"/>
      <c r="I15" s="91">
        <v>0</v>
      </c>
      <c r="J15" s="91">
        <v>0</v>
      </c>
      <c r="K15" s="114" t="s">
        <v>251</v>
      </c>
    </row>
    <row r="16" spans="1:11" ht="12.75">
      <c r="A16" s="114" t="s">
        <v>77</v>
      </c>
      <c r="B16" s="124" t="s">
        <v>293</v>
      </c>
      <c r="C16" s="90" t="s">
        <v>572</v>
      </c>
      <c r="D16" s="75">
        <f>SUM(D17:D19)</f>
        <v>54951.21</v>
      </c>
      <c r="E16" s="75">
        <f>SUM(E17:E19)</f>
        <v>0</v>
      </c>
      <c r="F16" s="102"/>
      <c r="G16" s="89" t="s">
        <v>198</v>
      </c>
      <c r="H16" s="90"/>
      <c r="I16" s="91">
        <v>0</v>
      </c>
      <c r="J16" s="91">
        <v>0</v>
      </c>
      <c r="K16" s="114" t="s">
        <v>252</v>
      </c>
    </row>
    <row r="17" spans="1:11" ht="12.75">
      <c r="A17" s="114" t="s">
        <v>234</v>
      </c>
      <c r="B17" s="127" t="s">
        <v>294</v>
      </c>
      <c r="C17" s="90"/>
      <c r="D17" s="91">
        <v>0</v>
      </c>
      <c r="E17" s="91">
        <v>0</v>
      </c>
      <c r="F17" s="102"/>
      <c r="G17" s="89" t="s">
        <v>199</v>
      </c>
      <c r="H17" s="90"/>
      <c r="I17" s="91">
        <v>0</v>
      </c>
      <c r="J17" s="91">
        <v>0</v>
      </c>
      <c r="K17" s="114" t="s">
        <v>253</v>
      </c>
    </row>
    <row r="18" spans="1:11" ht="12.75">
      <c r="A18" s="114" t="s">
        <v>235</v>
      </c>
      <c r="B18" s="127" t="s">
        <v>295</v>
      </c>
      <c r="C18" s="90"/>
      <c r="D18" s="91">
        <v>54951.21</v>
      </c>
      <c r="E18" s="91">
        <v>0</v>
      </c>
      <c r="F18" s="102"/>
      <c r="G18" s="96" t="s">
        <v>435</v>
      </c>
      <c r="H18" s="90"/>
      <c r="I18" s="75">
        <f>SUM(I19:I23)</f>
        <v>0</v>
      </c>
      <c r="J18" s="75">
        <f>SUM(J19:J23)</f>
        <v>0</v>
      </c>
      <c r="K18" s="114" t="s">
        <v>444</v>
      </c>
    </row>
    <row r="19" spans="1:11" ht="12.75">
      <c r="A19" s="114" t="s">
        <v>239</v>
      </c>
      <c r="B19" s="128" t="s">
        <v>179</v>
      </c>
      <c r="C19" s="90"/>
      <c r="D19" s="91">
        <v>0</v>
      </c>
      <c r="E19" s="91">
        <v>0</v>
      </c>
      <c r="F19" s="102"/>
      <c r="G19" s="89" t="s">
        <v>200</v>
      </c>
      <c r="H19" s="90"/>
      <c r="I19" s="91">
        <v>0</v>
      </c>
      <c r="J19" s="91">
        <v>0</v>
      </c>
      <c r="K19" s="114" t="s">
        <v>445</v>
      </c>
    </row>
    <row r="20" spans="1:11" ht="12.75">
      <c r="A20" s="114" t="s">
        <v>558</v>
      </c>
      <c r="B20" s="87" t="s">
        <v>308</v>
      </c>
      <c r="C20" s="129"/>
      <c r="D20" s="75">
        <f>SUM(D21:D22)</f>
        <v>0</v>
      </c>
      <c r="E20" s="75">
        <f>SUM(E21:E22)</f>
        <v>0</v>
      </c>
      <c r="F20" s="102"/>
      <c r="G20" s="128" t="s">
        <v>201</v>
      </c>
      <c r="H20" s="90"/>
      <c r="I20" s="91">
        <v>0</v>
      </c>
      <c r="J20" s="91">
        <v>0</v>
      </c>
      <c r="K20" s="114" t="s">
        <v>446</v>
      </c>
    </row>
    <row r="21" spans="1:11" ht="22.5">
      <c r="A21" s="114" t="s">
        <v>236</v>
      </c>
      <c r="B21" s="130" t="s">
        <v>265</v>
      </c>
      <c r="C21" s="90"/>
      <c r="D21" s="91">
        <v>0</v>
      </c>
      <c r="E21" s="91">
        <v>0</v>
      </c>
      <c r="F21" s="102"/>
      <c r="G21" s="128" t="s">
        <v>559</v>
      </c>
      <c r="H21" s="90"/>
      <c r="I21" s="91">
        <v>0</v>
      </c>
      <c r="J21" s="91">
        <v>0</v>
      </c>
      <c r="K21" s="114" t="s">
        <v>447</v>
      </c>
    </row>
    <row r="22" spans="1:11" ht="12.75">
      <c r="A22" s="114" t="s">
        <v>237</v>
      </c>
      <c r="B22" s="130" t="s">
        <v>266</v>
      </c>
      <c r="C22" s="90"/>
      <c r="D22" s="91">
        <v>0</v>
      </c>
      <c r="E22" s="91">
        <v>0</v>
      </c>
      <c r="F22" s="102"/>
      <c r="G22" s="128" t="s">
        <v>202</v>
      </c>
      <c r="H22" s="90"/>
      <c r="I22" s="91">
        <v>0</v>
      </c>
      <c r="J22" s="91">
        <v>0</v>
      </c>
      <c r="K22" s="114" t="s">
        <v>448</v>
      </c>
    </row>
    <row r="23" spans="1:11" ht="12.75">
      <c r="A23" s="114" t="s">
        <v>238</v>
      </c>
      <c r="B23" s="131" t="s">
        <v>309</v>
      </c>
      <c r="C23" s="90"/>
      <c r="D23" s="91">
        <v>0</v>
      </c>
      <c r="E23" s="91">
        <v>0</v>
      </c>
      <c r="F23" s="102"/>
      <c r="G23" s="128" t="s">
        <v>553</v>
      </c>
      <c r="H23" s="90"/>
      <c r="I23" s="91">
        <v>0</v>
      </c>
      <c r="J23" s="91">
        <v>0</v>
      </c>
      <c r="K23" s="114" t="s">
        <v>449</v>
      </c>
    </row>
    <row r="24" spans="1:11" ht="12.75">
      <c r="A24" s="114"/>
      <c r="B24" s="131"/>
      <c r="C24" s="132"/>
      <c r="D24" s="132"/>
      <c r="E24" s="132"/>
      <c r="F24" s="102"/>
      <c r="G24" s="131" t="s">
        <v>297</v>
      </c>
      <c r="H24" s="90"/>
      <c r="I24" s="91">
        <v>0</v>
      </c>
      <c r="J24" s="91">
        <v>0</v>
      </c>
      <c r="K24" s="114" t="s">
        <v>450</v>
      </c>
    </row>
    <row r="25" spans="1:11" ht="12.75">
      <c r="A25" s="114" t="s">
        <v>110</v>
      </c>
      <c r="B25" s="124" t="s">
        <v>232</v>
      </c>
      <c r="C25" s="90"/>
      <c r="D25" s="75">
        <f>SUM(D26:D31)</f>
        <v>0</v>
      </c>
      <c r="E25" s="75">
        <f>SUM(E26:E31)</f>
        <v>0</v>
      </c>
      <c r="F25" s="102"/>
      <c r="G25" s="131" t="s">
        <v>296</v>
      </c>
      <c r="H25" s="90"/>
      <c r="I25" s="91">
        <v>0</v>
      </c>
      <c r="J25" s="91">
        <v>0</v>
      </c>
      <c r="K25" s="114" t="s">
        <v>451</v>
      </c>
    </row>
    <row r="26" spans="1:11" ht="12.75">
      <c r="A26" s="114" t="s">
        <v>240</v>
      </c>
      <c r="B26" s="128" t="s">
        <v>180</v>
      </c>
      <c r="C26" s="90"/>
      <c r="D26" s="91">
        <v>0</v>
      </c>
      <c r="E26" s="91">
        <v>0</v>
      </c>
      <c r="F26" s="102"/>
      <c r="G26" s="96" t="s">
        <v>203</v>
      </c>
      <c r="H26" s="90" t="s">
        <v>574</v>
      </c>
      <c r="I26" s="91">
        <v>447.88</v>
      </c>
      <c r="J26" s="91">
        <v>500.53</v>
      </c>
      <c r="K26" s="114" t="s">
        <v>115</v>
      </c>
    </row>
    <row r="27" spans="1:11" ht="12.75">
      <c r="A27" s="114" t="s">
        <v>241</v>
      </c>
      <c r="B27" s="128" t="s">
        <v>181</v>
      </c>
      <c r="C27" s="90"/>
      <c r="D27" s="91">
        <v>0</v>
      </c>
      <c r="E27" s="91">
        <v>0</v>
      </c>
      <c r="F27" s="102"/>
      <c r="G27" s="96" t="s">
        <v>204</v>
      </c>
      <c r="H27" s="90"/>
      <c r="I27" s="75">
        <f>SUM(I28:I30)</f>
        <v>0</v>
      </c>
      <c r="J27" s="75">
        <f>SUM(J28:J30)</f>
        <v>267.1</v>
      </c>
      <c r="K27" s="114" t="s">
        <v>116</v>
      </c>
    </row>
    <row r="28" spans="1:11" ht="12.75">
      <c r="A28" s="114" t="s">
        <v>242</v>
      </c>
      <c r="B28" s="128" t="s">
        <v>182</v>
      </c>
      <c r="C28" s="90"/>
      <c r="D28" s="91">
        <v>0</v>
      </c>
      <c r="E28" s="91">
        <v>0</v>
      </c>
      <c r="F28" s="102"/>
      <c r="G28" s="128" t="s">
        <v>205</v>
      </c>
      <c r="H28" s="90"/>
      <c r="I28" s="91">
        <v>0</v>
      </c>
      <c r="J28" s="91">
        <v>0</v>
      </c>
      <c r="K28" s="114" t="s">
        <v>254</v>
      </c>
    </row>
    <row r="29" spans="1:11" ht="12.75">
      <c r="A29" s="114" t="s">
        <v>243</v>
      </c>
      <c r="B29" s="128" t="s">
        <v>183</v>
      </c>
      <c r="C29" s="90"/>
      <c r="D29" s="91">
        <v>0</v>
      </c>
      <c r="E29" s="91">
        <v>0</v>
      </c>
      <c r="F29" s="102"/>
      <c r="G29" s="128" t="s">
        <v>281</v>
      </c>
      <c r="H29" s="90"/>
      <c r="I29" s="91">
        <v>0</v>
      </c>
      <c r="J29" s="91">
        <v>0</v>
      </c>
      <c r="K29" s="114" t="s">
        <v>282</v>
      </c>
    </row>
    <row r="30" spans="1:11" ht="12.75">
      <c r="A30" s="114" t="s">
        <v>244</v>
      </c>
      <c r="B30" s="128" t="s">
        <v>184</v>
      </c>
      <c r="C30" s="90"/>
      <c r="D30" s="91">
        <v>0</v>
      </c>
      <c r="E30" s="91">
        <v>0</v>
      </c>
      <c r="F30" s="102"/>
      <c r="G30" s="128" t="s">
        <v>275</v>
      </c>
      <c r="H30" s="90"/>
      <c r="I30" s="91">
        <v>0</v>
      </c>
      <c r="J30" s="91">
        <v>267.1</v>
      </c>
      <c r="K30" s="114" t="s">
        <v>452</v>
      </c>
    </row>
    <row r="31" spans="1:12" ht="12.75">
      <c r="A31" s="114" t="s">
        <v>245</v>
      </c>
      <c r="B31" s="128" t="s">
        <v>233</v>
      </c>
      <c r="C31" s="90"/>
      <c r="D31" s="91">
        <v>0</v>
      </c>
      <c r="E31" s="91">
        <v>0</v>
      </c>
      <c r="F31" s="102"/>
      <c r="G31" s="131" t="s">
        <v>305</v>
      </c>
      <c r="H31" s="90"/>
      <c r="I31" s="91">
        <v>109.62</v>
      </c>
      <c r="J31" s="91">
        <v>122.57</v>
      </c>
      <c r="K31" s="114" t="s">
        <v>453</v>
      </c>
      <c r="L31" s="44"/>
    </row>
    <row r="32" spans="1:11" ht="12.75">
      <c r="A32" s="114" t="s">
        <v>437</v>
      </c>
      <c r="B32" s="131" t="s">
        <v>297</v>
      </c>
      <c r="C32" s="90"/>
      <c r="D32" s="91">
        <v>0</v>
      </c>
      <c r="E32" s="91">
        <v>0</v>
      </c>
      <c r="F32" s="102"/>
      <c r="G32" s="96" t="s">
        <v>287</v>
      </c>
      <c r="H32" s="90"/>
      <c r="I32" s="91">
        <v>0</v>
      </c>
      <c r="J32" s="91">
        <v>0</v>
      </c>
      <c r="K32" s="114" t="s">
        <v>290</v>
      </c>
    </row>
    <row r="33" spans="1:11" ht="12.75">
      <c r="A33" s="114" t="s">
        <v>438</v>
      </c>
      <c r="B33" s="131" t="s">
        <v>296</v>
      </c>
      <c r="C33" s="90"/>
      <c r="D33" s="91">
        <v>0</v>
      </c>
      <c r="E33" s="91">
        <v>0</v>
      </c>
      <c r="F33" s="102"/>
      <c r="G33" s="96" t="s">
        <v>206</v>
      </c>
      <c r="H33" s="90"/>
      <c r="I33" s="91">
        <v>0</v>
      </c>
      <c r="J33" s="91">
        <v>0</v>
      </c>
      <c r="K33" s="114" t="s">
        <v>117</v>
      </c>
    </row>
    <row r="34" spans="1:11" ht="12.75">
      <c r="A34" s="114" t="s">
        <v>111</v>
      </c>
      <c r="B34" s="124" t="s">
        <v>185</v>
      </c>
      <c r="C34" s="90"/>
      <c r="D34" s="75">
        <f>SUM(D35:D36)</f>
        <v>0</v>
      </c>
      <c r="E34" s="75">
        <f>SUM(E35:E36)</f>
        <v>0</v>
      </c>
      <c r="F34" s="102"/>
      <c r="G34" s="96" t="s">
        <v>214</v>
      </c>
      <c r="H34" s="90"/>
      <c r="I34" s="75">
        <f>SUM(I31:I33)+I27+I26+I25+I24+I18+I14+I13+I8</f>
        <v>557.5</v>
      </c>
      <c r="J34" s="75">
        <f>SUM(J31:J33)+J27+J26+J25+J24+J18+J14+J13+J8</f>
        <v>890.2</v>
      </c>
      <c r="K34" s="114" t="s">
        <v>85</v>
      </c>
    </row>
    <row r="35" spans="1:11" ht="12.75">
      <c r="A35" s="114" t="s">
        <v>246</v>
      </c>
      <c r="B35" s="128" t="s">
        <v>310</v>
      </c>
      <c r="C35" s="90"/>
      <c r="D35" s="91">
        <v>0</v>
      </c>
      <c r="E35" s="91">
        <v>0</v>
      </c>
      <c r="F35" s="102"/>
      <c r="G35" s="86"/>
      <c r="H35" s="133"/>
      <c r="I35" s="86"/>
      <c r="J35" s="86"/>
      <c r="K35" s="114"/>
    </row>
    <row r="36" spans="1:11" ht="12.75">
      <c r="A36" s="114" t="s">
        <v>247</v>
      </c>
      <c r="B36" s="128" t="s">
        <v>311</v>
      </c>
      <c r="C36" s="90"/>
      <c r="D36" s="91">
        <v>0</v>
      </c>
      <c r="E36" s="91">
        <v>0</v>
      </c>
      <c r="F36" s="102"/>
      <c r="G36" s="96" t="s">
        <v>213</v>
      </c>
      <c r="H36" s="133"/>
      <c r="I36" s="110"/>
      <c r="J36" s="110"/>
      <c r="K36" s="114"/>
    </row>
    <row r="37" spans="1:11" ht="12.75">
      <c r="A37" s="114" t="s">
        <v>78</v>
      </c>
      <c r="B37" s="124" t="s">
        <v>298</v>
      </c>
      <c r="C37" s="90"/>
      <c r="D37" s="75">
        <f>SUM(D38:D39)</f>
        <v>0</v>
      </c>
      <c r="E37" s="75">
        <f>SUM(E38:E39)</f>
        <v>0</v>
      </c>
      <c r="F37" s="102"/>
      <c r="G37" s="86" t="s">
        <v>98</v>
      </c>
      <c r="H37" s="90" t="s">
        <v>575</v>
      </c>
      <c r="I37" s="91">
        <v>83400</v>
      </c>
      <c r="J37" s="91">
        <v>83400</v>
      </c>
      <c r="K37" s="114" t="s">
        <v>86</v>
      </c>
    </row>
    <row r="38" spans="1:11" ht="12.75">
      <c r="A38" s="114" t="s">
        <v>248</v>
      </c>
      <c r="B38" s="92" t="s">
        <v>186</v>
      </c>
      <c r="C38" s="90"/>
      <c r="D38" s="91">
        <v>0</v>
      </c>
      <c r="E38" s="91">
        <v>0</v>
      </c>
      <c r="F38" s="102"/>
      <c r="G38" s="86" t="s">
        <v>99</v>
      </c>
      <c r="H38" s="90"/>
      <c r="I38" s="91"/>
      <c r="J38" s="91">
        <v>0</v>
      </c>
      <c r="K38" s="114" t="s">
        <v>87</v>
      </c>
    </row>
    <row r="39" spans="1:11" ht="12.75">
      <c r="A39" s="114" t="s">
        <v>249</v>
      </c>
      <c r="B39" s="92" t="s">
        <v>187</v>
      </c>
      <c r="C39" s="90"/>
      <c r="D39" s="91">
        <v>0</v>
      </c>
      <c r="E39" s="91">
        <v>0</v>
      </c>
      <c r="F39" s="102"/>
      <c r="G39" s="86" t="s">
        <v>401</v>
      </c>
      <c r="H39" s="90"/>
      <c r="I39" s="91">
        <v>0</v>
      </c>
      <c r="J39" s="91">
        <v>0</v>
      </c>
      <c r="K39" s="114" t="s">
        <v>454</v>
      </c>
    </row>
    <row r="40" spans="1:11" ht="12.75">
      <c r="A40" s="114" t="s">
        <v>112</v>
      </c>
      <c r="B40" s="96" t="s">
        <v>299</v>
      </c>
      <c r="C40" s="90"/>
      <c r="D40" s="75">
        <f>SUM(D41:D43)</f>
        <v>0</v>
      </c>
      <c r="E40" s="75">
        <f>SUM(E41:E43)</f>
        <v>0</v>
      </c>
      <c r="F40" s="102"/>
      <c r="G40" s="86" t="s">
        <v>207</v>
      </c>
      <c r="H40" s="90" t="s">
        <v>575</v>
      </c>
      <c r="I40" s="91">
        <v>44.34</v>
      </c>
      <c r="J40" s="91">
        <v>0</v>
      </c>
      <c r="K40" s="114" t="s">
        <v>255</v>
      </c>
    </row>
    <row r="41" spans="1:11" ht="12.75">
      <c r="A41" s="114" t="s">
        <v>439</v>
      </c>
      <c r="B41" s="89" t="s">
        <v>300</v>
      </c>
      <c r="C41" s="90"/>
      <c r="D41" s="91">
        <v>0</v>
      </c>
      <c r="E41" s="91">
        <v>0</v>
      </c>
      <c r="F41" s="102"/>
      <c r="G41" s="86" t="s">
        <v>209</v>
      </c>
      <c r="H41" s="90" t="s">
        <v>575</v>
      </c>
      <c r="I41" s="91">
        <v>399.08</v>
      </c>
      <c r="J41" s="91">
        <v>0</v>
      </c>
      <c r="K41" s="114" t="s">
        <v>88</v>
      </c>
    </row>
    <row r="42" spans="1:11" ht="12.75">
      <c r="A42" s="114" t="s">
        <v>440</v>
      </c>
      <c r="B42" s="89" t="s">
        <v>301</v>
      </c>
      <c r="C42" s="90"/>
      <c r="D42" s="91">
        <v>0</v>
      </c>
      <c r="E42" s="91">
        <v>0</v>
      </c>
      <c r="F42" s="102"/>
      <c r="G42" s="86" t="s">
        <v>210</v>
      </c>
      <c r="H42" s="90"/>
      <c r="I42" s="91">
        <v>-903.73</v>
      </c>
      <c r="J42" s="91">
        <v>443.42</v>
      </c>
      <c r="K42" s="114" t="s">
        <v>256</v>
      </c>
    </row>
    <row r="43" spans="1:11" ht="12.75">
      <c r="A43" s="114" t="s">
        <v>250</v>
      </c>
      <c r="B43" s="92" t="s">
        <v>302</v>
      </c>
      <c r="C43" s="90"/>
      <c r="D43" s="91">
        <v>0</v>
      </c>
      <c r="E43" s="91">
        <v>0</v>
      </c>
      <c r="F43" s="102"/>
      <c r="G43" s="86" t="s">
        <v>208</v>
      </c>
      <c r="H43" s="90"/>
      <c r="I43" s="91">
        <v>0</v>
      </c>
      <c r="J43" s="91">
        <v>0</v>
      </c>
      <c r="K43" s="114" t="s">
        <v>257</v>
      </c>
    </row>
    <row r="44" spans="1:11" ht="12.75">
      <c r="A44" s="114" t="s">
        <v>279</v>
      </c>
      <c r="B44" s="96" t="s">
        <v>278</v>
      </c>
      <c r="C44" s="90" t="s">
        <v>573</v>
      </c>
      <c r="D44" s="91">
        <v>2944.37</v>
      </c>
      <c r="E44" s="91">
        <v>1900.44</v>
      </c>
      <c r="F44" s="102"/>
      <c r="G44" s="96" t="s">
        <v>211</v>
      </c>
      <c r="H44" s="90"/>
      <c r="I44" s="75">
        <f>SUM(I37:I43)</f>
        <v>82939.69</v>
      </c>
      <c r="J44" s="75">
        <f>SUM(J37:J43)</f>
        <v>83843.42</v>
      </c>
      <c r="K44" s="114" t="s">
        <v>89</v>
      </c>
    </row>
    <row r="45" spans="1:11" ht="12.75">
      <c r="A45" s="114" t="s">
        <v>280</v>
      </c>
      <c r="B45" s="87" t="s">
        <v>303</v>
      </c>
      <c r="C45" s="90"/>
      <c r="D45" s="91">
        <v>0</v>
      </c>
      <c r="E45" s="91">
        <v>0</v>
      </c>
      <c r="F45" s="102"/>
      <c r="G45" s="96"/>
      <c r="H45" s="96"/>
      <c r="I45" s="96"/>
      <c r="J45" s="96"/>
      <c r="K45" s="114"/>
    </row>
    <row r="46" spans="1:11" ht="12.75">
      <c r="A46" s="114" t="s">
        <v>441</v>
      </c>
      <c r="B46" s="87" t="s">
        <v>304</v>
      </c>
      <c r="C46" s="90"/>
      <c r="D46" s="91">
        <v>0</v>
      </c>
      <c r="E46" s="91">
        <v>0</v>
      </c>
      <c r="F46" s="134"/>
      <c r="G46" s="96"/>
      <c r="H46" s="96"/>
      <c r="I46" s="96"/>
      <c r="J46" s="96"/>
      <c r="K46" s="114"/>
    </row>
    <row r="47" spans="1:11" ht="12.75">
      <c r="A47" s="114" t="s">
        <v>442</v>
      </c>
      <c r="B47" s="87" t="s">
        <v>305</v>
      </c>
      <c r="C47" s="90"/>
      <c r="D47" s="91">
        <v>0</v>
      </c>
      <c r="E47" s="91">
        <v>0</v>
      </c>
      <c r="F47" s="134"/>
      <c r="G47" s="96"/>
      <c r="H47" s="96"/>
      <c r="I47" s="96"/>
      <c r="J47" s="96"/>
      <c r="K47" s="114"/>
    </row>
    <row r="48" spans="1:11" ht="12.75">
      <c r="A48" s="114" t="s">
        <v>289</v>
      </c>
      <c r="B48" s="96" t="s">
        <v>287</v>
      </c>
      <c r="C48" s="90"/>
      <c r="D48" s="91">
        <v>0</v>
      </c>
      <c r="E48" s="91">
        <v>0</v>
      </c>
      <c r="F48" s="134"/>
      <c r="G48" s="96"/>
      <c r="H48" s="96"/>
      <c r="I48" s="96"/>
      <c r="J48" s="96"/>
      <c r="K48" s="114"/>
    </row>
    <row r="49" spans="1:11" ht="12.75">
      <c r="A49" s="114" t="s">
        <v>443</v>
      </c>
      <c r="B49" s="96" t="s">
        <v>306</v>
      </c>
      <c r="C49" s="90"/>
      <c r="D49" s="91">
        <v>0</v>
      </c>
      <c r="E49" s="91">
        <v>0</v>
      </c>
      <c r="F49" s="134"/>
      <c r="G49" s="96"/>
      <c r="H49" s="96"/>
      <c r="I49" s="96"/>
      <c r="J49" s="96"/>
      <c r="K49" s="114"/>
    </row>
    <row r="50" spans="1:11" ht="12.75">
      <c r="A50" s="114" t="s">
        <v>79</v>
      </c>
      <c r="B50" s="96" t="s">
        <v>307</v>
      </c>
      <c r="C50" s="90"/>
      <c r="D50" s="91">
        <v>57.65</v>
      </c>
      <c r="E50" s="91">
        <v>12.93</v>
      </c>
      <c r="F50" s="134"/>
      <c r="G50" s="96"/>
      <c r="H50" s="96"/>
      <c r="I50" s="96"/>
      <c r="J50" s="96"/>
      <c r="K50" s="114"/>
    </row>
    <row r="51" spans="1:11" ht="13.5" thickBot="1">
      <c r="A51" s="114" t="s">
        <v>80</v>
      </c>
      <c r="B51" s="135" t="s">
        <v>216</v>
      </c>
      <c r="C51" s="90"/>
      <c r="D51" s="75">
        <f>+D8+D15+D16+D20+D23+D25+D32+D33+D34+D37+D40+SUM(D44:D50)</f>
        <v>83497.19</v>
      </c>
      <c r="E51" s="75">
        <f>+E8+E15+E16+E20+E23+E25+E32+E33+E34+E37+E40+SUM(E44:E50)</f>
        <v>84733.62</v>
      </c>
      <c r="F51" s="134"/>
      <c r="G51" s="135" t="s">
        <v>212</v>
      </c>
      <c r="H51" s="90"/>
      <c r="I51" s="75">
        <f>+I34+I44</f>
        <v>83497.19</v>
      </c>
      <c r="J51" s="75">
        <f>+J34+J44</f>
        <v>84733.62</v>
      </c>
      <c r="K51" s="114" t="s">
        <v>90</v>
      </c>
    </row>
    <row r="52" spans="1:11" s="38" customFormat="1" ht="13.5" thickTop="1">
      <c r="A52" s="114"/>
      <c r="B52" s="86"/>
      <c r="C52" s="133"/>
      <c r="D52" s="86"/>
      <c r="E52" s="86"/>
      <c r="F52" s="134"/>
      <c r="G52" s="86"/>
      <c r="H52" s="133"/>
      <c r="I52" s="105"/>
      <c r="J52" s="105"/>
      <c r="K52" s="136"/>
    </row>
    <row r="53" spans="1:11" ht="12.75">
      <c r="A53" s="114" t="s">
        <v>258</v>
      </c>
      <c r="B53" s="96" t="s">
        <v>188</v>
      </c>
      <c r="C53" s="90"/>
      <c r="D53" s="91">
        <v>0</v>
      </c>
      <c r="E53" s="91">
        <v>0</v>
      </c>
      <c r="F53" s="137"/>
      <c r="G53" s="86"/>
      <c r="H53" s="86"/>
      <c r="I53" s="86"/>
      <c r="J53" s="86"/>
      <c r="K53" s="116"/>
    </row>
    <row r="54" spans="1:11" ht="12.75">
      <c r="A54" s="114" t="s">
        <v>259</v>
      </c>
      <c r="B54" s="96" t="s">
        <v>189</v>
      </c>
      <c r="C54" s="90"/>
      <c r="D54" s="91">
        <v>0</v>
      </c>
      <c r="E54" s="91">
        <v>0</v>
      </c>
      <c r="F54" s="134"/>
      <c r="G54" s="86"/>
      <c r="H54" s="86"/>
      <c r="I54" s="86"/>
      <c r="J54" s="86"/>
      <c r="K54" s="116"/>
    </row>
    <row r="55" spans="1:11" ht="12.75">
      <c r="A55" s="114" t="s">
        <v>260</v>
      </c>
      <c r="B55" s="96" t="s">
        <v>190</v>
      </c>
      <c r="C55" s="90"/>
      <c r="D55" s="91">
        <v>0</v>
      </c>
      <c r="E55" s="91">
        <v>0</v>
      </c>
      <c r="F55" s="134"/>
      <c r="G55" s="86"/>
      <c r="H55" s="86"/>
      <c r="I55" s="86"/>
      <c r="J55" s="86"/>
      <c r="K55" s="116"/>
    </row>
    <row r="56" spans="1:11" ht="22.5">
      <c r="A56" s="114" t="s">
        <v>261</v>
      </c>
      <c r="B56" s="96" t="s">
        <v>191</v>
      </c>
      <c r="C56" s="90"/>
      <c r="D56" s="91">
        <v>0</v>
      </c>
      <c r="E56" s="91">
        <v>0</v>
      </c>
      <c r="F56" s="134"/>
      <c r="G56" s="86"/>
      <c r="H56" s="86"/>
      <c r="I56" s="86"/>
      <c r="J56" s="86"/>
      <c r="K56" s="116"/>
    </row>
  </sheetData>
  <sheetProtection password="C8EC" sheet="1"/>
  <protectedRanges>
    <protectedRange sqref="C8 C9:E15 C16 C17:E19 C20 C21:E23 C25 C26:E33 C34 C35:E36 C37 C38:E39 C40 C41:E50 C51 C53:E56 H8 H9:J13 H14 H15:J17 H18 H19:J26 H27 H28:J33 H34 H37:J43 H44 H51" name="Rango1"/>
  </protectedRanges>
  <mergeCells count="4">
    <mergeCell ref="B1:J1"/>
    <mergeCell ref="B2:J2"/>
    <mergeCell ref="B3:J3"/>
    <mergeCell ref="B4:J4"/>
  </mergeCells>
  <printOptions horizontalCentered="1"/>
  <pageMargins left="0.2362204724409449" right="0.75" top="0.2362204724409449" bottom="0.29" header="0" footer="0.29"/>
  <pageSetup horizontalDpi="600" verticalDpi="600" orientation="landscape" paperSize="9" scale="75" r:id="rId1"/>
  <rowBreaks count="1" manualBreakCount="1">
    <brk id="48" min="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I85"/>
  <sheetViews>
    <sheetView zoomScalePageLayoutView="0" workbookViewId="0" topLeftCell="B1">
      <selection activeCell="C9" sqref="C9"/>
    </sheetView>
  </sheetViews>
  <sheetFormatPr defaultColWidth="11.421875" defaultRowHeight="12.75"/>
  <cols>
    <col min="1" max="1" width="6.00390625" style="76" bestFit="1" customWidth="1"/>
    <col min="2" max="2" width="52.7109375" style="77" customWidth="1"/>
    <col min="3" max="3" width="7.140625" style="77" customWidth="1"/>
    <col min="4" max="4" width="14.28125" style="84" customWidth="1"/>
    <col min="5" max="5" width="14.28125" style="77" customWidth="1"/>
    <col min="6" max="6" width="14.28125" style="85" customWidth="1"/>
    <col min="7" max="7" width="14.28125" style="77" customWidth="1"/>
    <col min="8" max="16384" width="11.421875" style="77" customWidth="1"/>
  </cols>
  <sheetData>
    <row r="1" spans="1:7" ht="12.75">
      <c r="A1" s="112"/>
      <c r="B1" s="182" t="str">
        <f>+'DG'!B8</f>
        <v>J.P. MORGAN BANCO DE INVERSION</v>
      </c>
      <c r="C1" s="182"/>
      <c r="D1" s="182"/>
      <c r="E1" s="182"/>
      <c r="F1" s="182"/>
      <c r="G1" s="182"/>
    </row>
    <row r="2" spans="1:7" ht="12.75">
      <c r="A2" s="112"/>
      <c r="B2" s="182" t="s">
        <v>561</v>
      </c>
      <c r="C2" s="182"/>
      <c r="D2" s="182"/>
      <c r="E2" s="182"/>
      <c r="F2" s="182"/>
      <c r="G2" s="182"/>
    </row>
    <row r="3" spans="1:7" ht="12.75">
      <c r="A3" s="112"/>
      <c r="B3" s="182" t="str">
        <f>CONCATENATE("Por los periodos terminados el ",'DG'!D7," de ",'DG'!B5," y ",'DG'!B5-1)</f>
        <v>Por los periodos terminados el 31 de Marzo de 2017 y 2016</v>
      </c>
      <c r="C3" s="182"/>
      <c r="D3" s="182"/>
      <c r="E3" s="182"/>
      <c r="F3" s="182"/>
      <c r="G3" s="182"/>
    </row>
    <row r="4" spans="1:7" ht="12.75">
      <c r="A4" s="112"/>
      <c r="B4" s="182" t="str">
        <f>SF!B4</f>
        <v>(En miles de soles)</v>
      </c>
      <c r="C4" s="182"/>
      <c r="D4" s="182"/>
      <c r="E4" s="182"/>
      <c r="F4" s="182"/>
      <c r="G4" s="182"/>
    </row>
    <row r="5" spans="1:7" ht="12.75">
      <c r="A5" s="112"/>
      <c r="B5" s="86"/>
      <c r="C5" s="86"/>
      <c r="D5" s="86"/>
      <c r="E5" s="86"/>
      <c r="F5" s="86"/>
      <c r="G5" s="86"/>
    </row>
    <row r="6" spans="1:9" ht="56.25">
      <c r="A6" s="113"/>
      <c r="B6" s="168"/>
      <c r="C6" s="169" t="s">
        <v>166</v>
      </c>
      <c r="D6" s="169" t="str">
        <f>CONCATENATE("Por el Trimestre especifico del  ",'DG'!E7," al ",'DG'!D7," de  ",'DG'!B5)</f>
        <v>Por el Trimestre especifico del  1 de Enero al 31 de Marzo de  2017</v>
      </c>
      <c r="E6" s="169" t="str">
        <f>CONCATENATE("Por el Trimestre especifico del  ",'DG'!E7," al ",'DG'!D7," de  ",'DG'!B5-1)</f>
        <v>Por el Trimestre especifico del  1 de Enero al 31 de Marzo de  2016</v>
      </c>
      <c r="F6" s="169" t="str">
        <f>CONCATENATE("Por el Periodo acumulado del  1 de Enero al ",'DG'!D7," de  ",'DG'!B5)</f>
        <v>Por el Periodo acumulado del  1 de Enero al 31 de Marzo de  2017</v>
      </c>
      <c r="G6" s="169" t="str">
        <f>CONCATENATE("Por el Periodo acumulado del  1 de Enero al ",'DG'!D7," de  ",'DG'!B5-1)</f>
        <v>Por el Periodo acumulado del  1 de Enero al 31 de Marzo de  2016</v>
      </c>
      <c r="I6" s="78"/>
    </row>
    <row r="7" spans="1:7" ht="12.75">
      <c r="A7" s="114"/>
      <c r="B7" s="87" t="s">
        <v>312</v>
      </c>
      <c r="C7" s="88"/>
      <c r="D7" s="88"/>
      <c r="E7" s="88"/>
      <c r="F7" s="88"/>
      <c r="G7" s="88"/>
    </row>
    <row r="8" spans="1:7" ht="12.75">
      <c r="A8" s="114" t="s">
        <v>118</v>
      </c>
      <c r="B8" s="89" t="s">
        <v>313</v>
      </c>
      <c r="C8" s="90" t="s">
        <v>578</v>
      </c>
      <c r="D8" s="91">
        <v>723</v>
      </c>
      <c r="E8" s="91">
        <v>0</v>
      </c>
      <c r="F8" s="91">
        <v>723</v>
      </c>
      <c r="G8" s="91">
        <v>0</v>
      </c>
    </row>
    <row r="9" spans="1:7" ht="12.75">
      <c r="A9" s="114" t="s">
        <v>119</v>
      </c>
      <c r="B9" s="89" t="s">
        <v>314</v>
      </c>
      <c r="C9" s="90"/>
      <c r="D9" s="91">
        <v>15.26</v>
      </c>
      <c r="E9" s="91">
        <v>0</v>
      </c>
      <c r="F9" s="91">
        <v>15.26</v>
      </c>
      <c r="G9" s="91">
        <v>0</v>
      </c>
    </row>
    <row r="10" spans="1:7" ht="12.75">
      <c r="A10" s="114" t="s">
        <v>455</v>
      </c>
      <c r="B10" s="89" t="s">
        <v>315</v>
      </c>
      <c r="C10" s="90"/>
      <c r="D10" s="91">
        <v>60.73</v>
      </c>
      <c r="E10" s="91">
        <v>0</v>
      </c>
      <c r="F10" s="91">
        <v>60.73</v>
      </c>
      <c r="G10" s="91">
        <v>0</v>
      </c>
    </row>
    <row r="11" spans="1:7" ht="12.75">
      <c r="A11" s="114" t="s">
        <v>456</v>
      </c>
      <c r="B11" s="89" t="s">
        <v>316</v>
      </c>
      <c r="C11" s="90"/>
      <c r="D11" s="91">
        <v>0</v>
      </c>
      <c r="E11" s="91">
        <v>0</v>
      </c>
      <c r="F11" s="91">
        <v>0</v>
      </c>
      <c r="G11" s="91">
        <v>0</v>
      </c>
    </row>
    <row r="12" spans="1:7" ht="12.75">
      <c r="A12" s="114" t="s">
        <v>457</v>
      </c>
      <c r="B12" s="89" t="s">
        <v>317</v>
      </c>
      <c r="C12" s="90"/>
      <c r="D12" s="91">
        <v>0</v>
      </c>
      <c r="E12" s="91">
        <v>0</v>
      </c>
      <c r="F12" s="91">
        <v>0</v>
      </c>
      <c r="G12" s="91">
        <v>0</v>
      </c>
    </row>
    <row r="13" spans="1:7" ht="12.75">
      <c r="A13" s="114" t="s">
        <v>120</v>
      </c>
      <c r="B13" s="92" t="s">
        <v>318</v>
      </c>
      <c r="C13" s="90"/>
      <c r="D13" s="91">
        <v>0</v>
      </c>
      <c r="E13" s="91">
        <v>0</v>
      </c>
      <c r="F13" s="91">
        <v>0</v>
      </c>
      <c r="G13" s="91">
        <v>0</v>
      </c>
    </row>
    <row r="14" spans="1:8" ht="12.75">
      <c r="A14" s="114" t="s">
        <v>267</v>
      </c>
      <c r="B14" s="92" t="s">
        <v>319</v>
      </c>
      <c r="C14" s="90"/>
      <c r="D14" s="91">
        <v>0</v>
      </c>
      <c r="E14" s="91">
        <v>0</v>
      </c>
      <c r="F14" s="91">
        <v>0</v>
      </c>
      <c r="G14" s="91">
        <v>0</v>
      </c>
      <c r="H14" s="79"/>
    </row>
    <row r="15" spans="1:7" ht="12.75">
      <c r="A15" s="114" t="s">
        <v>121</v>
      </c>
      <c r="B15" s="92" t="s">
        <v>320</v>
      </c>
      <c r="C15" s="90"/>
      <c r="D15" s="91">
        <v>0</v>
      </c>
      <c r="E15" s="91">
        <v>0</v>
      </c>
      <c r="F15" s="91">
        <v>0</v>
      </c>
      <c r="G15" s="91">
        <v>0</v>
      </c>
    </row>
    <row r="16" spans="1:7" ht="12.75">
      <c r="A16" s="114" t="s">
        <v>122</v>
      </c>
      <c r="B16" s="92" t="s">
        <v>433</v>
      </c>
      <c r="C16" s="90"/>
      <c r="D16" s="91">
        <v>0</v>
      </c>
      <c r="E16" s="91">
        <v>0</v>
      </c>
      <c r="F16" s="91">
        <v>0</v>
      </c>
      <c r="G16" s="91">
        <v>0</v>
      </c>
    </row>
    <row r="17" spans="1:7" ht="12.75">
      <c r="A17" s="114" t="s">
        <v>94</v>
      </c>
      <c r="B17" s="87" t="s">
        <v>321</v>
      </c>
      <c r="C17" s="90"/>
      <c r="D17" s="75">
        <f>SUM(D8:D16)</f>
        <v>798.99</v>
      </c>
      <c r="E17" s="75">
        <f>SUM(E8:E16)</f>
        <v>0</v>
      </c>
      <c r="F17" s="75">
        <f>SUM(F8:F16)</f>
        <v>798.99</v>
      </c>
      <c r="G17" s="75">
        <f>SUM(G8:G16)</f>
        <v>0</v>
      </c>
    </row>
    <row r="18" spans="1:7" ht="12.75">
      <c r="A18" s="114"/>
      <c r="B18" s="87" t="s">
        <v>322</v>
      </c>
      <c r="C18" s="93"/>
      <c r="D18" s="93"/>
      <c r="E18" s="93"/>
      <c r="F18" s="93"/>
      <c r="G18" s="93"/>
    </row>
    <row r="19" spans="1:8" ht="12.75">
      <c r="A19" s="114" t="s">
        <v>123</v>
      </c>
      <c r="B19" s="92" t="s">
        <v>323</v>
      </c>
      <c r="C19" s="90"/>
      <c r="D19" s="91">
        <v>0</v>
      </c>
      <c r="E19" s="91">
        <v>0</v>
      </c>
      <c r="F19" s="91">
        <v>0</v>
      </c>
      <c r="G19" s="91">
        <v>0</v>
      </c>
      <c r="H19" s="79"/>
    </row>
    <row r="20" spans="1:7" ht="12.75">
      <c r="A20" s="114" t="s">
        <v>124</v>
      </c>
      <c r="B20" s="92" t="s">
        <v>314</v>
      </c>
      <c r="C20" s="90"/>
      <c r="D20" s="91">
        <v>0</v>
      </c>
      <c r="E20" s="91">
        <v>0</v>
      </c>
      <c r="F20" s="91">
        <v>0</v>
      </c>
      <c r="G20" s="91">
        <v>0</v>
      </c>
    </row>
    <row r="21" spans="1:7" ht="22.5">
      <c r="A21" s="114" t="s">
        <v>125</v>
      </c>
      <c r="B21" s="92" t="s">
        <v>324</v>
      </c>
      <c r="C21" s="90"/>
      <c r="D21" s="91">
        <v>0</v>
      </c>
      <c r="E21" s="91">
        <v>0</v>
      </c>
      <c r="F21" s="91">
        <v>0</v>
      </c>
      <c r="G21" s="91">
        <v>0</v>
      </c>
    </row>
    <row r="22" spans="1:7" ht="12.75">
      <c r="A22" s="114" t="s">
        <v>458</v>
      </c>
      <c r="B22" s="92" t="s">
        <v>325</v>
      </c>
      <c r="C22" s="90"/>
      <c r="D22" s="94">
        <f>SUM(D23:D28)</f>
        <v>0</v>
      </c>
      <c r="E22" s="94">
        <f>SUM(E23:E28)</f>
        <v>0</v>
      </c>
      <c r="F22" s="94">
        <f>SUM(F23:F28)</f>
        <v>0</v>
      </c>
      <c r="G22" s="94">
        <f>SUM(G23:G28)</f>
        <v>0</v>
      </c>
    </row>
    <row r="23" spans="1:7" ht="12.75">
      <c r="A23" s="114" t="s">
        <v>459</v>
      </c>
      <c r="B23" s="95" t="s">
        <v>326</v>
      </c>
      <c r="C23" s="90"/>
      <c r="D23" s="91">
        <v>0</v>
      </c>
      <c r="E23" s="91">
        <v>0</v>
      </c>
      <c r="F23" s="91">
        <v>0</v>
      </c>
      <c r="G23" s="91">
        <v>0</v>
      </c>
    </row>
    <row r="24" spans="1:7" ht="12.75">
      <c r="A24" s="114" t="s">
        <v>460</v>
      </c>
      <c r="B24" s="95" t="s">
        <v>327</v>
      </c>
      <c r="C24" s="90"/>
      <c r="D24" s="91">
        <v>0</v>
      </c>
      <c r="E24" s="91">
        <v>0</v>
      </c>
      <c r="F24" s="91">
        <v>0</v>
      </c>
      <c r="G24" s="91">
        <v>0</v>
      </c>
    </row>
    <row r="25" spans="1:7" ht="22.5">
      <c r="A25" s="114" t="s">
        <v>126</v>
      </c>
      <c r="B25" s="95" t="s">
        <v>328</v>
      </c>
      <c r="C25" s="90"/>
      <c r="D25" s="91">
        <v>0</v>
      </c>
      <c r="E25" s="91">
        <v>0</v>
      </c>
      <c r="F25" s="91">
        <v>0</v>
      </c>
      <c r="G25" s="91">
        <v>0</v>
      </c>
    </row>
    <row r="26" spans="1:7" ht="12.75">
      <c r="A26" s="114" t="s">
        <v>127</v>
      </c>
      <c r="B26" s="95" t="s">
        <v>329</v>
      </c>
      <c r="C26" s="90"/>
      <c r="D26" s="91">
        <v>0</v>
      </c>
      <c r="E26" s="91">
        <v>0</v>
      </c>
      <c r="F26" s="91">
        <v>0</v>
      </c>
      <c r="G26" s="91">
        <v>0</v>
      </c>
    </row>
    <row r="27" spans="1:7" ht="12.75">
      <c r="A27" s="114" t="s">
        <v>130</v>
      </c>
      <c r="B27" s="95" t="s">
        <v>330</v>
      </c>
      <c r="C27" s="90"/>
      <c r="D27" s="91">
        <v>0</v>
      </c>
      <c r="E27" s="91">
        <v>0</v>
      </c>
      <c r="F27" s="91">
        <v>0</v>
      </c>
      <c r="G27" s="91">
        <v>0</v>
      </c>
    </row>
    <row r="28" spans="1:7" ht="12.75">
      <c r="A28" s="114" t="s">
        <v>129</v>
      </c>
      <c r="B28" s="95" t="s">
        <v>331</v>
      </c>
      <c r="C28" s="90"/>
      <c r="D28" s="91">
        <v>0</v>
      </c>
      <c r="E28" s="91">
        <v>0</v>
      </c>
      <c r="F28" s="91">
        <v>0</v>
      </c>
      <c r="G28" s="91">
        <v>0</v>
      </c>
    </row>
    <row r="29" spans="1:7" ht="12.75">
      <c r="A29" s="114" t="s">
        <v>128</v>
      </c>
      <c r="B29" s="92" t="s">
        <v>332</v>
      </c>
      <c r="C29" s="90"/>
      <c r="D29" s="91">
        <v>0</v>
      </c>
      <c r="E29" s="91">
        <v>0</v>
      </c>
      <c r="F29" s="91">
        <v>0</v>
      </c>
      <c r="G29" s="91">
        <v>0</v>
      </c>
    </row>
    <row r="30" spans="1:7" ht="12.75">
      <c r="A30" s="114" t="s">
        <v>268</v>
      </c>
      <c r="B30" s="92" t="s">
        <v>319</v>
      </c>
      <c r="C30" s="90"/>
      <c r="D30" s="91">
        <v>0</v>
      </c>
      <c r="E30" s="91">
        <v>0</v>
      </c>
      <c r="F30" s="91">
        <v>0</v>
      </c>
      <c r="G30" s="91">
        <v>0</v>
      </c>
    </row>
    <row r="31" spans="1:7" ht="12.75">
      <c r="A31" s="114" t="s">
        <v>131</v>
      </c>
      <c r="B31" s="92" t="s">
        <v>217</v>
      </c>
      <c r="C31" s="90"/>
      <c r="D31" s="91">
        <v>0</v>
      </c>
      <c r="E31" s="91">
        <v>0</v>
      </c>
      <c r="F31" s="91">
        <v>0</v>
      </c>
      <c r="G31" s="91">
        <v>0</v>
      </c>
    </row>
    <row r="32" spans="1:7" ht="12.75">
      <c r="A32" s="114" t="s">
        <v>92</v>
      </c>
      <c r="B32" s="87" t="s">
        <v>333</v>
      </c>
      <c r="C32" s="90"/>
      <c r="D32" s="75">
        <f>SUM(D19:D22)+D29+D30+D31</f>
        <v>0</v>
      </c>
      <c r="E32" s="75">
        <f>SUM(E19:E22)+E29+E30+E31</f>
        <v>0</v>
      </c>
      <c r="F32" s="75">
        <f>SUM(F19:F22)+F29+F30+F31</f>
        <v>0</v>
      </c>
      <c r="G32" s="75">
        <f>SUM(G19:G22)+G29+G30+G31</f>
        <v>0</v>
      </c>
    </row>
    <row r="33" spans="1:7" ht="12.75">
      <c r="A33" s="114" t="s">
        <v>132</v>
      </c>
      <c r="B33" s="87" t="s">
        <v>133</v>
      </c>
      <c r="C33" s="90"/>
      <c r="D33" s="75">
        <f>D17+D32</f>
        <v>798.99</v>
      </c>
      <c r="E33" s="75">
        <f>E17+E32</f>
        <v>0</v>
      </c>
      <c r="F33" s="75">
        <f>F17+F32</f>
        <v>798.99</v>
      </c>
      <c r="G33" s="75">
        <f>G17+G32</f>
        <v>0</v>
      </c>
    </row>
    <row r="34" spans="1:8" ht="12.75">
      <c r="A34" s="114" t="s">
        <v>269</v>
      </c>
      <c r="B34" s="92" t="s">
        <v>434</v>
      </c>
      <c r="C34" s="90"/>
      <c r="D34" s="91">
        <v>0</v>
      </c>
      <c r="E34" s="91">
        <v>0</v>
      </c>
      <c r="F34" s="91">
        <v>0</v>
      </c>
      <c r="G34" s="91">
        <v>0</v>
      </c>
      <c r="H34" s="80"/>
    </row>
    <row r="35" spans="1:7" ht="12.75">
      <c r="A35" s="114" t="s">
        <v>134</v>
      </c>
      <c r="B35" s="87" t="s">
        <v>135</v>
      </c>
      <c r="C35" s="90"/>
      <c r="D35" s="75">
        <f>D34+D33</f>
        <v>798.99</v>
      </c>
      <c r="E35" s="75">
        <f>E34+E33</f>
        <v>0</v>
      </c>
      <c r="F35" s="75">
        <f>F34+F33</f>
        <v>798.99</v>
      </c>
      <c r="G35" s="75">
        <f>G34+G33</f>
        <v>0</v>
      </c>
    </row>
    <row r="36" spans="1:7" ht="12.75">
      <c r="A36" s="114" t="s">
        <v>136</v>
      </c>
      <c r="B36" s="87" t="s">
        <v>137</v>
      </c>
      <c r="C36" s="90"/>
      <c r="D36" s="75">
        <f>SUM(D37:D40)</f>
        <v>0</v>
      </c>
      <c r="E36" s="75">
        <f>SUM(E37:E40)</f>
        <v>0</v>
      </c>
      <c r="F36" s="75">
        <f>SUM(F37:F40)</f>
        <v>0</v>
      </c>
      <c r="G36" s="75">
        <f>SUM(G37:G40)</f>
        <v>0</v>
      </c>
    </row>
    <row r="37" spans="1:7" ht="12.75">
      <c r="A37" s="114" t="s">
        <v>138</v>
      </c>
      <c r="B37" s="92" t="s">
        <v>334</v>
      </c>
      <c r="C37" s="90"/>
      <c r="D37" s="91">
        <v>0</v>
      </c>
      <c r="E37" s="91">
        <v>0</v>
      </c>
      <c r="F37" s="91">
        <v>0</v>
      </c>
      <c r="G37" s="91">
        <v>0</v>
      </c>
    </row>
    <row r="38" spans="1:7" ht="12.75">
      <c r="A38" s="114" t="s">
        <v>139</v>
      </c>
      <c r="B38" s="92" t="s">
        <v>218</v>
      </c>
      <c r="C38" s="90"/>
      <c r="D38" s="91">
        <v>0</v>
      </c>
      <c r="E38" s="91">
        <v>0</v>
      </c>
      <c r="F38" s="91">
        <v>0</v>
      </c>
      <c r="G38" s="91">
        <v>0</v>
      </c>
    </row>
    <row r="39" spans="1:7" ht="12.75">
      <c r="A39" s="114" t="s">
        <v>563</v>
      </c>
      <c r="B39" s="92" t="s">
        <v>564</v>
      </c>
      <c r="C39" s="90"/>
      <c r="D39" s="91">
        <v>0</v>
      </c>
      <c r="E39" s="91">
        <v>0</v>
      </c>
      <c r="F39" s="91">
        <v>0</v>
      </c>
      <c r="G39" s="91">
        <v>0</v>
      </c>
    </row>
    <row r="40" spans="1:7" ht="12.75">
      <c r="A40" s="114" t="s">
        <v>140</v>
      </c>
      <c r="B40" s="92" t="s">
        <v>219</v>
      </c>
      <c r="C40" s="90"/>
      <c r="D40" s="91">
        <v>0</v>
      </c>
      <c r="E40" s="91">
        <v>0</v>
      </c>
      <c r="F40" s="91">
        <v>0</v>
      </c>
      <c r="G40" s="91">
        <v>0</v>
      </c>
    </row>
    <row r="41" spans="1:9" ht="12.75">
      <c r="A41" s="114" t="s">
        <v>141</v>
      </c>
      <c r="B41" s="87" t="s">
        <v>142</v>
      </c>
      <c r="C41" s="90"/>
      <c r="D41" s="75">
        <f>SUM(D42:D45)</f>
        <v>-1.41</v>
      </c>
      <c r="E41" s="75">
        <f>SUM(E42:E45)</f>
        <v>0</v>
      </c>
      <c r="F41" s="75">
        <f>SUM(F42:F45)</f>
        <v>-1.41</v>
      </c>
      <c r="G41" s="75">
        <f>SUM(G42:G45)</f>
        <v>0</v>
      </c>
      <c r="H41" s="81"/>
      <c r="I41" s="81"/>
    </row>
    <row r="42" spans="1:9" ht="12.75">
      <c r="A42" s="114" t="s">
        <v>143</v>
      </c>
      <c r="B42" s="89" t="s">
        <v>335</v>
      </c>
      <c r="C42" s="90"/>
      <c r="D42" s="91">
        <v>0</v>
      </c>
      <c r="E42" s="91">
        <v>0</v>
      </c>
      <c r="F42" s="91">
        <v>0</v>
      </c>
      <c r="G42" s="91">
        <v>0</v>
      </c>
      <c r="H42" s="81"/>
      <c r="I42" s="81"/>
    </row>
    <row r="43" spans="1:9" ht="12.75">
      <c r="A43" s="114" t="s">
        <v>144</v>
      </c>
      <c r="B43" s="89" t="s">
        <v>220</v>
      </c>
      <c r="C43" s="90"/>
      <c r="D43" s="91">
        <v>0</v>
      </c>
      <c r="E43" s="91">
        <v>0</v>
      </c>
      <c r="F43" s="91">
        <v>0</v>
      </c>
      <c r="G43" s="91">
        <v>0</v>
      </c>
      <c r="H43" s="81"/>
      <c r="I43" s="81"/>
    </row>
    <row r="44" spans="1:7" ht="12.75">
      <c r="A44" s="114" t="s">
        <v>461</v>
      </c>
      <c r="B44" s="89" t="s">
        <v>336</v>
      </c>
      <c r="C44" s="90"/>
      <c r="D44" s="91">
        <v>0</v>
      </c>
      <c r="E44" s="91">
        <v>0</v>
      </c>
      <c r="F44" s="91">
        <v>0</v>
      </c>
      <c r="G44" s="91">
        <v>0</v>
      </c>
    </row>
    <row r="45" spans="1:7" ht="12.75">
      <c r="A45" s="114" t="s">
        <v>145</v>
      </c>
      <c r="B45" s="89" t="s">
        <v>221</v>
      </c>
      <c r="C45" s="90"/>
      <c r="D45" s="91">
        <v>-1.41</v>
      </c>
      <c r="E45" s="91">
        <v>0</v>
      </c>
      <c r="F45" s="91">
        <v>-1.41</v>
      </c>
      <c r="G45" s="91">
        <v>0</v>
      </c>
    </row>
    <row r="46" spans="1:7" ht="22.5">
      <c r="A46" s="114" t="s">
        <v>462</v>
      </c>
      <c r="B46" s="96" t="s">
        <v>337</v>
      </c>
      <c r="C46" s="90"/>
      <c r="D46" s="75">
        <f>D35+D36+D41</f>
        <v>797.58</v>
      </c>
      <c r="E46" s="75">
        <f>E35+E36+E41</f>
        <v>0</v>
      </c>
      <c r="F46" s="75">
        <f>F35+F36+F41</f>
        <v>797.58</v>
      </c>
      <c r="G46" s="75">
        <f>G35+G36+G41</f>
        <v>0</v>
      </c>
    </row>
    <row r="47" spans="1:7" ht="12.75">
      <c r="A47" s="114" t="s">
        <v>463</v>
      </c>
      <c r="B47" s="96" t="s">
        <v>338</v>
      </c>
      <c r="C47" s="90"/>
      <c r="D47" s="75">
        <f>SUM(D49:D56)</f>
        <v>-63.900000000000006</v>
      </c>
      <c r="E47" s="75">
        <f>SUM(E49:E56)</f>
        <v>0</v>
      </c>
      <c r="F47" s="75">
        <f>SUM(F49:F56)</f>
        <v>-63.900000000000006</v>
      </c>
      <c r="G47" s="75">
        <f>SUM(G49:G56)</f>
        <v>0</v>
      </c>
    </row>
    <row r="48" spans="1:8" ht="12.75">
      <c r="A48" s="114"/>
      <c r="B48" s="89" t="s">
        <v>315</v>
      </c>
      <c r="C48" s="93"/>
      <c r="D48" s="93"/>
      <c r="E48" s="93"/>
      <c r="F48" s="93"/>
      <c r="G48" s="93"/>
      <c r="H48" s="82"/>
    </row>
    <row r="49" spans="1:7" ht="12.75">
      <c r="A49" s="114" t="s">
        <v>464</v>
      </c>
      <c r="B49" s="89" t="s">
        <v>339</v>
      </c>
      <c r="C49" s="90"/>
      <c r="D49" s="91">
        <v>-5.88</v>
      </c>
      <c r="E49" s="91">
        <v>0</v>
      </c>
      <c r="F49" s="91">
        <v>-5.88</v>
      </c>
      <c r="G49" s="91">
        <v>0</v>
      </c>
    </row>
    <row r="50" spans="1:7" ht="12.75">
      <c r="A50" s="114" t="s">
        <v>465</v>
      </c>
      <c r="B50" s="89" t="s">
        <v>340</v>
      </c>
      <c r="C50" s="90"/>
      <c r="D50" s="91">
        <v>0</v>
      </c>
      <c r="E50" s="91">
        <v>0</v>
      </c>
      <c r="F50" s="91">
        <v>0</v>
      </c>
      <c r="G50" s="91">
        <v>0</v>
      </c>
    </row>
    <row r="51" spans="1:7" ht="12.75">
      <c r="A51" s="114" t="s">
        <v>466</v>
      </c>
      <c r="B51" s="89" t="s">
        <v>316</v>
      </c>
      <c r="C51" s="90"/>
      <c r="D51" s="91">
        <v>0</v>
      </c>
      <c r="E51" s="91">
        <v>0</v>
      </c>
      <c r="F51" s="91">
        <v>0</v>
      </c>
      <c r="G51" s="91">
        <v>0</v>
      </c>
    </row>
    <row r="52" spans="1:7" ht="12.75">
      <c r="A52" s="114" t="s">
        <v>467</v>
      </c>
      <c r="B52" s="89" t="s">
        <v>341</v>
      </c>
      <c r="C52" s="90"/>
      <c r="D52" s="91">
        <v>0</v>
      </c>
      <c r="E52" s="91">
        <v>0</v>
      </c>
      <c r="F52" s="91">
        <v>0</v>
      </c>
      <c r="G52" s="91">
        <v>0</v>
      </c>
    </row>
    <row r="53" spans="1:7" ht="12.75">
      <c r="A53" s="114" t="s">
        <v>468</v>
      </c>
      <c r="B53" s="89" t="s">
        <v>319</v>
      </c>
      <c r="C53" s="90"/>
      <c r="D53" s="91">
        <v>0</v>
      </c>
      <c r="E53" s="91">
        <v>0</v>
      </c>
      <c r="F53" s="91">
        <v>0</v>
      </c>
      <c r="G53" s="91">
        <v>0</v>
      </c>
    </row>
    <row r="54" spans="1:7" ht="12.75">
      <c r="A54" s="114" t="s">
        <v>469</v>
      </c>
      <c r="B54" s="89" t="s">
        <v>342</v>
      </c>
      <c r="C54" s="90"/>
      <c r="D54" s="91">
        <v>0</v>
      </c>
      <c r="E54" s="91">
        <v>0</v>
      </c>
      <c r="F54" s="91">
        <v>0</v>
      </c>
      <c r="G54" s="91">
        <v>0</v>
      </c>
    </row>
    <row r="55" spans="1:7" ht="12.75">
      <c r="A55" s="114" t="s">
        <v>470</v>
      </c>
      <c r="B55" s="89" t="s">
        <v>343</v>
      </c>
      <c r="C55" s="90"/>
      <c r="D55" s="91">
        <v>-58.02</v>
      </c>
      <c r="E55" s="91">
        <v>0</v>
      </c>
      <c r="F55" s="91">
        <v>-58.02</v>
      </c>
      <c r="G55" s="91">
        <v>0</v>
      </c>
    </row>
    <row r="56" spans="1:7" ht="12.75">
      <c r="A56" s="114" t="s">
        <v>471</v>
      </c>
      <c r="B56" s="89" t="s">
        <v>275</v>
      </c>
      <c r="C56" s="90"/>
      <c r="D56" s="91">
        <v>0</v>
      </c>
      <c r="E56" s="91">
        <v>0</v>
      </c>
      <c r="F56" s="91">
        <v>0</v>
      </c>
      <c r="G56" s="91">
        <v>0</v>
      </c>
    </row>
    <row r="57" spans="1:7" ht="12.75">
      <c r="A57" s="114" t="s">
        <v>146</v>
      </c>
      <c r="B57" s="87" t="s">
        <v>147</v>
      </c>
      <c r="C57" s="90"/>
      <c r="D57" s="75">
        <f>D46+D47</f>
        <v>733.6800000000001</v>
      </c>
      <c r="E57" s="75">
        <f>E46+E47</f>
        <v>0</v>
      </c>
      <c r="F57" s="75">
        <f>F46+F47</f>
        <v>733.6800000000001</v>
      </c>
      <c r="G57" s="75">
        <f>G46+G47</f>
        <v>0</v>
      </c>
    </row>
    <row r="58" spans="1:8" ht="12.75">
      <c r="A58" s="114"/>
      <c r="B58" s="87" t="s">
        <v>148</v>
      </c>
      <c r="C58" s="93"/>
      <c r="D58" s="93"/>
      <c r="E58" s="93"/>
      <c r="F58" s="93"/>
      <c r="G58" s="93"/>
      <c r="H58" s="82"/>
    </row>
    <row r="59" spans="1:7" ht="12.75">
      <c r="A59" s="114" t="s">
        <v>149</v>
      </c>
      <c r="B59" s="89" t="s">
        <v>150</v>
      </c>
      <c r="C59" s="90" t="s">
        <v>577</v>
      </c>
      <c r="D59" s="91">
        <v>-838.13</v>
      </c>
      <c r="E59" s="91">
        <v>0</v>
      </c>
      <c r="F59" s="91">
        <v>-838.13</v>
      </c>
      <c r="G59" s="91">
        <v>0</v>
      </c>
    </row>
    <row r="60" spans="1:7" ht="12.75">
      <c r="A60" s="114" t="s">
        <v>151</v>
      </c>
      <c r="B60" s="89" t="s">
        <v>222</v>
      </c>
      <c r="C60" s="90" t="s">
        <v>577</v>
      </c>
      <c r="D60" s="91">
        <v>-659.1</v>
      </c>
      <c r="E60" s="91">
        <v>0</v>
      </c>
      <c r="F60" s="91">
        <v>-659.1</v>
      </c>
      <c r="G60" s="91">
        <v>0</v>
      </c>
    </row>
    <row r="61" spans="1:7" ht="12.75">
      <c r="A61" s="114" t="s">
        <v>152</v>
      </c>
      <c r="B61" s="89" t="s">
        <v>223</v>
      </c>
      <c r="C61" s="90"/>
      <c r="D61" s="91">
        <v>-2.83</v>
      </c>
      <c r="E61" s="91">
        <v>0</v>
      </c>
      <c r="F61" s="91">
        <v>-2.83</v>
      </c>
      <c r="G61" s="91">
        <v>0</v>
      </c>
    </row>
    <row r="62" spans="1:8" ht="12.75">
      <c r="A62" s="114" t="s">
        <v>472</v>
      </c>
      <c r="B62" s="96" t="s">
        <v>344</v>
      </c>
      <c r="C62" s="90"/>
      <c r="D62" s="91">
        <v>-137.35</v>
      </c>
      <c r="E62" s="91">
        <v>0</v>
      </c>
      <c r="F62" s="91">
        <v>-137.35</v>
      </c>
      <c r="G62" s="91">
        <v>0</v>
      </c>
      <c r="H62" s="82"/>
    </row>
    <row r="63" spans="1:7" ht="12.75">
      <c r="A63" s="114" t="s">
        <v>153</v>
      </c>
      <c r="B63" s="87" t="s">
        <v>154</v>
      </c>
      <c r="C63" s="90"/>
      <c r="D63" s="75">
        <f>SUM(D57:D62)</f>
        <v>-903.73</v>
      </c>
      <c r="E63" s="75">
        <f>SUM(E57:E62)</f>
        <v>0</v>
      </c>
      <c r="F63" s="75">
        <f>SUM(F57:F62)</f>
        <v>-903.73</v>
      </c>
      <c r="G63" s="75">
        <f>SUM(G57:G62)</f>
        <v>0</v>
      </c>
    </row>
    <row r="64" spans="1:8" ht="12.75">
      <c r="A64" s="114"/>
      <c r="B64" s="87" t="s">
        <v>285</v>
      </c>
      <c r="C64" s="93"/>
      <c r="D64" s="93"/>
      <c r="E64" s="93"/>
      <c r="F64" s="93"/>
      <c r="G64" s="93"/>
      <c r="H64" s="82"/>
    </row>
    <row r="65" spans="1:7" ht="12.75">
      <c r="A65" s="114" t="s">
        <v>156</v>
      </c>
      <c r="B65" s="89" t="s">
        <v>345</v>
      </c>
      <c r="C65" s="90"/>
      <c r="D65" s="91">
        <v>0</v>
      </c>
      <c r="E65" s="91">
        <v>0</v>
      </c>
      <c r="F65" s="91">
        <v>0</v>
      </c>
      <c r="G65" s="91">
        <v>0</v>
      </c>
    </row>
    <row r="66" spans="1:7" ht="12.75">
      <c r="A66" s="114" t="s">
        <v>155</v>
      </c>
      <c r="B66" s="89" t="s">
        <v>346</v>
      </c>
      <c r="C66" s="90"/>
      <c r="D66" s="91">
        <v>0</v>
      </c>
      <c r="E66" s="91">
        <v>0</v>
      </c>
      <c r="F66" s="91">
        <v>0</v>
      </c>
      <c r="G66" s="91">
        <v>0</v>
      </c>
    </row>
    <row r="67" spans="1:7" ht="22.5">
      <c r="A67" s="114" t="s">
        <v>473</v>
      </c>
      <c r="B67" s="97" t="s">
        <v>347</v>
      </c>
      <c r="C67" s="90"/>
      <c r="D67" s="91">
        <v>0</v>
      </c>
      <c r="E67" s="91">
        <v>0</v>
      </c>
      <c r="F67" s="91">
        <v>0</v>
      </c>
      <c r="G67" s="91">
        <v>0</v>
      </c>
    </row>
    <row r="68" spans="1:7" ht="12.75">
      <c r="A68" s="114" t="s">
        <v>557</v>
      </c>
      <c r="B68" s="89" t="s">
        <v>348</v>
      </c>
      <c r="C68" s="90"/>
      <c r="D68" s="91">
        <v>0</v>
      </c>
      <c r="E68" s="91">
        <v>0</v>
      </c>
      <c r="F68" s="91">
        <v>0</v>
      </c>
      <c r="G68" s="91">
        <v>0</v>
      </c>
    </row>
    <row r="69" spans="1:7" ht="12.75">
      <c r="A69" s="114" t="s">
        <v>283</v>
      </c>
      <c r="B69" s="89" t="s">
        <v>270</v>
      </c>
      <c r="C69" s="90"/>
      <c r="D69" s="91">
        <v>0</v>
      </c>
      <c r="E69" s="91">
        <v>0</v>
      </c>
      <c r="F69" s="91">
        <v>0</v>
      </c>
      <c r="G69" s="91">
        <v>0</v>
      </c>
    </row>
    <row r="70" spans="1:7" ht="12.75">
      <c r="A70" s="114" t="s">
        <v>474</v>
      </c>
      <c r="B70" s="89" t="s">
        <v>349</v>
      </c>
      <c r="C70" s="90"/>
      <c r="D70" s="91">
        <v>0</v>
      </c>
      <c r="E70" s="91">
        <v>0</v>
      </c>
      <c r="F70" s="91">
        <v>0</v>
      </c>
      <c r="G70" s="91">
        <v>0</v>
      </c>
    </row>
    <row r="71" spans="1:7" ht="12.75">
      <c r="A71" s="114" t="s">
        <v>475</v>
      </c>
      <c r="B71" s="89" t="s">
        <v>350</v>
      </c>
      <c r="C71" s="90"/>
      <c r="D71" s="91">
        <v>0</v>
      </c>
      <c r="E71" s="91">
        <v>0</v>
      </c>
      <c r="F71" s="91">
        <v>0</v>
      </c>
      <c r="G71" s="91">
        <v>0</v>
      </c>
    </row>
    <row r="72" spans="1:7" ht="12.75">
      <c r="A72" s="114" t="s">
        <v>271</v>
      </c>
      <c r="B72" s="89" t="s">
        <v>272</v>
      </c>
      <c r="C72" s="90"/>
      <c r="D72" s="91">
        <v>0</v>
      </c>
      <c r="E72" s="91">
        <v>0</v>
      </c>
      <c r="F72" s="91">
        <v>0</v>
      </c>
      <c r="G72" s="91">
        <v>0</v>
      </c>
    </row>
    <row r="73" spans="1:7" ht="12.75">
      <c r="A73" s="114" t="s">
        <v>273</v>
      </c>
      <c r="B73" s="89" t="s">
        <v>274</v>
      </c>
      <c r="C73" s="90"/>
      <c r="D73" s="91">
        <v>0</v>
      </c>
      <c r="E73" s="91">
        <v>0</v>
      </c>
      <c r="F73" s="91">
        <v>0</v>
      </c>
      <c r="G73" s="91">
        <v>0</v>
      </c>
    </row>
    <row r="74" spans="1:7" ht="12.75">
      <c r="A74" s="114" t="s">
        <v>157</v>
      </c>
      <c r="B74" s="98" t="s">
        <v>158</v>
      </c>
      <c r="C74" s="90"/>
      <c r="D74" s="75">
        <f>D63+SUM(D65:D73)</f>
        <v>-903.73</v>
      </c>
      <c r="E74" s="75">
        <f>E63+SUM(E65:E73)</f>
        <v>0</v>
      </c>
      <c r="F74" s="75">
        <f>F63+SUM(F65:F73)</f>
        <v>-903.73</v>
      </c>
      <c r="G74" s="75">
        <f>G63+SUM(G65:G73)</f>
        <v>0</v>
      </c>
    </row>
    <row r="75" spans="1:7" ht="12.75">
      <c r="A75" s="114" t="s">
        <v>276</v>
      </c>
      <c r="B75" s="99" t="s">
        <v>277</v>
      </c>
      <c r="C75" s="90"/>
      <c r="D75" s="91">
        <v>0</v>
      </c>
      <c r="E75" s="91">
        <v>0</v>
      </c>
      <c r="F75" s="91">
        <v>0</v>
      </c>
      <c r="G75" s="91">
        <v>0</v>
      </c>
    </row>
    <row r="76" spans="1:7" ht="12.75">
      <c r="A76" s="114" t="s">
        <v>291</v>
      </c>
      <c r="B76" s="100" t="s">
        <v>286</v>
      </c>
      <c r="C76" s="90"/>
      <c r="D76" s="75">
        <f>+D74+D75</f>
        <v>-903.73</v>
      </c>
      <c r="E76" s="75">
        <f>+E74+E75</f>
        <v>0</v>
      </c>
      <c r="F76" s="75">
        <f>+F74+F75</f>
        <v>-903.73</v>
      </c>
      <c r="G76" s="75">
        <f>+G74+G75</f>
        <v>0</v>
      </c>
    </row>
    <row r="77" spans="1:7" ht="12.75">
      <c r="A77" s="114" t="s">
        <v>93</v>
      </c>
      <c r="B77" s="100" t="s">
        <v>224</v>
      </c>
      <c r="C77" s="90"/>
      <c r="D77" s="91">
        <v>0</v>
      </c>
      <c r="E77" s="91">
        <v>0</v>
      </c>
      <c r="F77" s="91">
        <v>0</v>
      </c>
      <c r="G77" s="91">
        <v>0</v>
      </c>
    </row>
    <row r="78" spans="1:7" ht="12.75">
      <c r="A78" s="114" t="s">
        <v>95</v>
      </c>
      <c r="B78" s="100" t="s">
        <v>225</v>
      </c>
      <c r="C78" s="90"/>
      <c r="D78" s="75">
        <f>SUM(D76:D77)</f>
        <v>-903.73</v>
      </c>
      <c r="E78" s="75">
        <f>SUM(E76:E77)</f>
        <v>0</v>
      </c>
      <c r="F78" s="75">
        <f>SUM(F76:F77)</f>
        <v>-903.73</v>
      </c>
      <c r="G78" s="75">
        <f>SUM(G76:G77)</f>
        <v>0</v>
      </c>
    </row>
    <row r="79" spans="1:7" ht="12.75">
      <c r="A79" s="114" t="s">
        <v>96</v>
      </c>
      <c r="B79" s="86" t="s">
        <v>57</v>
      </c>
      <c r="C79" s="90" t="s">
        <v>576</v>
      </c>
      <c r="D79" s="101">
        <v>-0.01</v>
      </c>
      <c r="E79" s="101">
        <v>0</v>
      </c>
      <c r="F79" s="101">
        <v>-0.01</v>
      </c>
      <c r="G79" s="101">
        <v>0</v>
      </c>
    </row>
    <row r="80" spans="1:7" ht="12.75">
      <c r="A80" s="114" t="s">
        <v>97</v>
      </c>
      <c r="B80" s="86" t="s">
        <v>58</v>
      </c>
      <c r="C80" s="90" t="s">
        <v>576</v>
      </c>
      <c r="D80" s="101">
        <v>-0.01</v>
      </c>
      <c r="E80" s="101">
        <v>0</v>
      </c>
      <c r="F80" s="101">
        <v>-0.01</v>
      </c>
      <c r="G80" s="101">
        <v>0</v>
      </c>
    </row>
    <row r="85" spans="2:3" ht="12.75">
      <c r="B85" s="83"/>
      <c r="C85" s="83"/>
    </row>
  </sheetData>
  <sheetProtection password="C8EC" sheet="1"/>
  <protectedRanges>
    <protectedRange sqref="C8:G16 C17 C19:G21 C22 C23:G31 C32:C33 C34:G34 C35:C36 C37:G40 C41 C42:G45 C46:C47 C49:G56 C57 C59:G62 C63 C65:G73 C74 C75:G75 C76 C77:G77 C78 C79:G80" name="Rango1"/>
  </protectedRanges>
  <mergeCells count="4">
    <mergeCell ref="B1:G1"/>
    <mergeCell ref="B2:G2"/>
    <mergeCell ref="B3:G3"/>
    <mergeCell ref="B4:G4"/>
  </mergeCells>
  <printOptions horizontalCentered="1"/>
  <pageMargins left="0.2755905511811024" right="0.35" top="0.4330708661417323" bottom="0.44" header="0" footer="0.4724409448818898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4"/>
  <dimension ref="A1:I31"/>
  <sheetViews>
    <sheetView zoomScalePageLayoutView="0" workbookViewId="0" topLeftCell="B1">
      <selection activeCell="E20" sqref="E20"/>
    </sheetView>
  </sheetViews>
  <sheetFormatPr defaultColWidth="11.421875" defaultRowHeight="12.75"/>
  <cols>
    <col min="1" max="1" width="6.00390625" style="1" bestFit="1" customWidth="1"/>
    <col min="2" max="2" width="52.7109375" style="0" customWidth="1"/>
    <col min="3" max="3" width="7.140625" style="0" customWidth="1"/>
    <col min="4" max="4" width="14.28125" style="1" customWidth="1"/>
    <col min="5" max="5" width="14.28125" style="0" customWidth="1"/>
    <col min="6" max="6" width="14.28125" style="6" customWidth="1"/>
    <col min="7" max="7" width="14.28125" style="0" customWidth="1"/>
  </cols>
  <sheetData>
    <row r="1" spans="2:7" ht="12.75">
      <c r="B1" s="182" t="str">
        <f>+'DG'!B8</f>
        <v>J.P. MORGAN BANCO DE INVERSION</v>
      </c>
      <c r="C1" s="182"/>
      <c r="D1" s="182"/>
      <c r="E1" s="182"/>
      <c r="F1" s="182"/>
      <c r="G1" s="182"/>
    </row>
    <row r="2" spans="2:7" ht="12.75">
      <c r="B2" s="182" t="s">
        <v>351</v>
      </c>
      <c r="C2" s="182"/>
      <c r="D2" s="182"/>
      <c r="E2" s="182"/>
      <c r="F2" s="182"/>
      <c r="G2" s="182"/>
    </row>
    <row r="3" spans="2:7" ht="12.75">
      <c r="B3" s="182" t="str">
        <f>CONCATENATE("Por los periodos terminados el ",'DG'!D7," de ",'DG'!B5," y ",'DG'!B5-1)</f>
        <v>Por los periodos terminados el 31 de Marzo de 2017 y 2016</v>
      </c>
      <c r="C3" s="182"/>
      <c r="D3" s="182"/>
      <c r="E3" s="182"/>
      <c r="F3" s="182"/>
      <c r="G3" s="182"/>
    </row>
    <row r="4" spans="2:7" ht="12.75">
      <c r="B4" s="182" t="str">
        <f>SF!B4</f>
        <v>(En miles de soles)</v>
      </c>
      <c r="C4" s="182"/>
      <c r="D4" s="182"/>
      <c r="E4" s="182"/>
      <c r="F4" s="182"/>
      <c r="G4" s="182"/>
    </row>
    <row r="5" spans="2:7" ht="12.75">
      <c r="B5" s="102"/>
      <c r="C5" s="102"/>
      <c r="D5" s="102"/>
      <c r="E5" s="102"/>
      <c r="F5" s="102"/>
      <c r="G5" s="102"/>
    </row>
    <row r="6" spans="1:9" ht="45">
      <c r="A6" s="46"/>
      <c r="B6" s="166"/>
      <c r="C6" s="166" t="s">
        <v>166</v>
      </c>
      <c r="D6" s="166" t="str">
        <f>CONCATENATE("Por el Trimestre especifico del  ",'DG'!E7," al ",'DG'!D7," de  ",'DG'!B5)</f>
        <v>Por el Trimestre especifico del  1 de Enero al 31 de Marzo de  2017</v>
      </c>
      <c r="E6" s="166" t="str">
        <f>CONCATENATE("Por el Trimestre especifico del  ",'DG'!E7," al ",'DG'!D7," de  ",'DG'!B5-1)</f>
        <v>Por el Trimestre especifico del  1 de Enero al 31 de Marzo de  2016</v>
      </c>
      <c r="F6" s="166" t="str">
        <f>CONCATENATE("Por el Periodo acumulado del  1 de Enero al ",'DG'!D7," de  ",'DG'!B5)</f>
        <v>Por el Periodo acumulado del  1 de Enero al 31 de Marzo de  2017</v>
      </c>
      <c r="G6" s="166" t="str">
        <f>CONCATENATE("Por el Periodo acumulado del  1 de Enero al ",'DG'!D7," de  ",'DG'!B5-1)</f>
        <v>Por el Periodo acumulado del  1 de Enero al 31 de Marzo de  2016</v>
      </c>
      <c r="I6" s="8"/>
    </row>
    <row r="7" spans="1:7" ht="12.75">
      <c r="A7" s="45" t="s">
        <v>476</v>
      </c>
      <c r="B7" s="96" t="s">
        <v>352</v>
      </c>
      <c r="C7" s="90"/>
      <c r="D7" s="91">
        <v>-903.73</v>
      </c>
      <c r="E7" s="91">
        <v>0</v>
      </c>
      <c r="F7" s="91">
        <v>-903.73</v>
      </c>
      <c r="G7" s="91">
        <v>0</v>
      </c>
    </row>
    <row r="8" spans="1:7" ht="12.75">
      <c r="A8" s="45"/>
      <c r="B8" s="99"/>
      <c r="C8" s="88"/>
      <c r="D8" s="88"/>
      <c r="E8" s="88"/>
      <c r="F8" s="88"/>
      <c r="G8" s="88"/>
    </row>
    <row r="9" spans="1:8" ht="12.75">
      <c r="A9" s="45"/>
      <c r="B9" s="96" t="s">
        <v>436</v>
      </c>
      <c r="C9" s="88"/>
      <c r="D9" s="88"/>
      <c r="E9" s="88"/>
      <c r="F9" s="88"/>
      <c r="G9" s="88"/>
      <c r="H9" s="53"/>
    </row>
    <row r="10" spans="1:7" ht="12.75">
      <c r="A10" s="45" t="s">
        <v>477</v>
      </c>
      <c r="B10" s="89" t="s">
        <v>353</v>
      </c>
      <c r="C10" s="90"/>
      <c r="D10" s="91">
        <v>0</v>
      </c>
      <c r="E10" s="91">
        <v>0</v>
      </c>
      <c r="F10" s="91">
        <v>0</v>
      </c>
      <c r="G10" s="91">
        <v>0</v>
      </c>
    </row>
    <row r="11" spans="1:7" ht="22.5">
      <c r="A11" s="45" t="s">
        <v>478</v>
      </c>
      <c r="B11" s="97" t="s">
        <v>354</v>
      </c>
      <c r="C11" s="90"/>
      <c r="D11" s="91">
        <v>0</v>
      </c>
      <c r="E11" s="91">
        <v>0</v>
      </c>
      <c r="F11" s="91">
        <v>0</v>
      </c>
      <c r="G11" s="91">
        <v>0</v>
      </c>
    </row>
    <row r="12" spans="1:7" ht="12.75">
      <c r="A12" s="45" t="s">
        <v>479</v>
      </c>
      <c r="B12" s="92" t="s">
        <v>355</v>
      </c>
      <c r="C12" s="90"/>
      <c r="D12" s="91">
        <v>0</v>
      </c>
      <c r="E12" s="91">
        <v>0</v>
      </c>
      <c r="F12" s="91">
        <v>0</v>
      </c>
      <c r="G12" s="91">
        <v>0</v>
      </c>
    </row>
    <row r="13" spans="1:8" ht="12.75">
      <c r="A13" s="45" t="s">
        <v>480</v>
      </c>
      <c r="B13" s="92" t="s">
        <v>356</v>
      </c>
      <c r="C13" s="90"/>
      <c r="D13" s="91">
        <v>0</v>
      </c>
      <c r="E13" s="91">
        <v>0</v>
      </c>
      <c r="F13" s="91">
        <v>0</v>
      </c>
      <c r="G13" s="91">
        <v>0</v>
      </c>
      <c r="H13" s="27"/>
    </row>
    <row r="14" spans="1:7" ht="22.5">
      <c r="A14" s="45" t="s">
        <v>481</v>
      </c>
      <c r="B14" s="92" t="s">
        <v>357</v>
      </c>
      <c r="C14" s="90"/>
      <c r="D14" s="91">
        <v>0</v>
      </c>
      <c r="E14" s="91">
        <v>0</v>
      </c>
      <c r="F14" s="91">
        <v>0</v>
      </c>
      <c r="G14" s="91">
        <v>0</v>
      </c>
    </row>
    <row r="15" spans="1:7" ht="12.75">
      <c r="A15" s="45" t="s">
        <v>482</v>
      </c>
      <c r="B15" s="92" t="s">
        <v>358</v>
      </c>
      <c r="C15" s="90"/>
      <c r="D15" s="91">
        <v>0</v>
      </c>
      <c r="E15" s="91">
        <v>0</v>
      </c>
      <c r="F15" s="91">
        <v>0</v>
      </c>
      <c r="G15" s="91">
        <v>0</v>
      </c>
    </row>
    <row r="16" spans="1:7" ht="12.75">
      <c r="A16" s="45" t="s">
        <v>483</v>
      </c>
      <c r="B16" s="92" t="s">
        <v>275</v>
      </c>
      <c r="C16" s="90"/>
      <c r="D16" s="91">
        <v>0</v>
      </c>
      <c r="E16" s="91">
        <v>0</v>
      </c>
      <c r="F16" s="91">
        <v>0</v>
      </c>
      <c r="G16" s="91">
        <v>0</v>
      </c>
    </row>
    <row r="17" spans="1:7" ht="12.75">
      <c r="A17" s="45" t="s">
        <v>484</v>
      </c>
      <c r="B17" s="87" t="s">
        <v>359</v>
      </c>
      <c r="C17" s="90"/>
      <c r="D17" s="75">
        <f>SUM(D10:D16)</f>
        <v>0</v>
      </c>
      <c r="E17" s="75">
        <f>SUM(E10:E16)</f>
        <v>0</v>
      </c>
      <c r="F17" s="75">
        <f>SUM(F10:F16)</f>
        <v>0</v>
      </c>
      <c r="G17" s="75">
        <f>SUM(G10:G16)</f>
        <v>0</v>
      </c>
    </row>
    <row r="18" spans="1:7" ht="12.75">
      <c r="A18" s="45"/>
      <c r="B18" s="87"/>
      <c r="C18" s="93"/>
      <c r="D18" s="93"/>
      <c r="E18" s="93"/>
      <c r="F18" s="93"/>
      <c r="G18" s="93"/>
    </row>
    <row r="19" spans="1:8" ht="22.5">
      <c r="A19" s="45"/>
      <c r="B19" s="87" t="s">
        <v>360</v>
      </c>
      <c r="C19" s="93"/>
      <c r="D19" s="93"/>
      <c r="E19" s="93"/>
      <c r="F19" s="93"/>
      <c r="G19" s="93"/>
      <c r="H19" s="53"/>
    </row>
    <row r="20" spans="1:7" ht="12.75">
      <c r="A20" s="45" t="s">
        <v>485</v>
      </c>
      <c r="B20" s="92" t="s">
        <v>353</v>
      </c>
      <c r="C20" s="90"/>
      <c r="D20" s="91">
        <v>0</v>
      </c>
      <c r="E20" s="91">
        <v>0</v>
      </c>
      <c r="F20" s="91">
        <v>0</v>
      </c>
      <c r="G20" s="91">
        <v>0</v>
      </c>
    </row>
    <row r="21" spans="1:7" ht="22.5">
      <c r="A21" s="45" t="s">
        <v>486</v>
      </c>
      <c r="B21" s="92" t="s">
        <v>354</v>
      </c>
      <c r="C21" s="90"/>
      <c r="D21" s="91">
        <v>0</v>
      </c>
      <c r="E21" s="91">
        <v>0</v>
      </c>
      <c r="F21" s="91">
        <v>0</v>
      </c>
      <c r="G21" s="91">
        <v>0</v>
      </c>
    </row>
    <row r="22" spans="1:7" ht="12.75">
      <c r="A22" s="45" t="s">
        <v>487</v>
      </c>
      <c r="B22" s="92" t="s">
        <v>355</v>
      </c>
      <c r="C22" s="90"/>
      <c r="D22" s="91">
        <v>0</v>
      </c>
      <c r="E22" s="91">
        <v>0</v>
      </c>
      <c r="F22" s="91">
        <v>0</v>
      </c>
      <c r="G22" s="91">
        <v>0</v>
      </c>
    </row>
    <row r="23" spans="1:7" ht="12.75">
      <c r="A23" s="45" t="s">
        <v>488</v>
      </c>
      <c r="B23" s="92" t="s">
        <v>356</v>
      </c>
      <c r="C23" s="90"/>
      <c r="D23" s="91">
        <v>0</v>
      </c>
      <c r="E23" s="91">
        <v>0</v>
      </c>
      <c r="F23" s="91">
        <v>0</v>
      </c>
      <c r="G23" s="91">
        <v>0</v>
      </c>
    </row>
    <row r="24" spans="1:7" ht="22.5">
      <c r="A24" s="45" t="s">
        <v>489</v>
      </c>
      <c r="B24" s="92" t="s">
        <v>357</v>
      </c>
      <c r="C24" s="90"/>
      <c r="D24" s="91">
        <v>0</v>
      </c>
      <c r="E24" s="91">
        <v>0</v>
      </c>
      <c r="F24" s="91">
        <v>0</v>
      </c>
      <c r="G24" s="91">
        <v>0</v>
      </c>
    </row>
    <row r="25" spans="1:7" ht="12.75">
      <c r="A25" s="45" t="s">
        <v>490</v>
      </c>
      <c r="B25" s="92" t="s">
        <v>358</v>
      </c>
      <c r="C25" s="90"/>
      <c r="D25" s="91">
        <v>0</v>
      </c>
      <c r="E25" s="91">
        <v>0</v>
      </c>
      <c r="F25" s="91">
        <v>0</v>
      </c>
      <c r="G25" s="91">
        <v>0</v>
      </c>
    </row>
    <row r="26" spans="1:7" ht="12.75">
      <c r="A26" s="45" t="s">
        <v>491</v>
      </c>
      <c r="B26" s="92" t="s">
        <v>275</v>
      </c>
      <c r="C26" s="90"/>
      <c r="D26" s="91">
        <v>0</v>
      </c>
      <c r="E26" s="91">
        <v>0</v>
      </c>
      <c r="F26" s="91">
        <v>0</v>
      </c>
      <c r="G26" s="91">
        <v>0</v>
      </c>
    </row>
    <row r="27" spans="1:7" ht="22.5">
      <c r="A27" s="45" t="s">
        <v>492</v>
      </c>
      <c r="B27" s="87" t="s">
        <v>361</v>
      </c>
      <c r="C27" s="90"/>
      <c r="D27" s="75">
        <f>SUM(D20:D26)</f>
        <v>0</v>
      </c>
      <c r="E27" s="75">
        <f>SUM(E20:E26)</f>
        <v>0</v>
      </c>
      <c r="F27" s="75">
        <f>SUM(F20:F26)</f>
        <v>0</v>
      </c>
      <c r="G27" s="75">
        <f>SUM(G20:G26)</f>
        <v>0</v>
      </c>
    </row>
    <row r="28" spans="1:7" ht="12.75">
      <c r="A28" s="45" t="s">
        <v>493</v>
      </c>
      <c r="B28" s="87" t="s">
        <v>362</v>
      </c>
      <c r="C28" s="90"/>
      <c r="D28" s="75">
        <f>D17+D27</f>
        <v>0</v>
      </c>
      <c r="E28" s="75">
        <f>E17+E27</f>
        <v>0</v>
      </c>
      <c r="F28" s="75">
        <f>F17+F27</f>
        <v>0</v>
      </c>
      <c r="G28" s="75">
        <f>G17+G27</f>
        <v>0</v>
      </c>
    </row>
    <row r="29" spans="1:7" ht="22.5">
      <c r="A29" s="45" t="s">
        <v>494</v>
      </c>
      <c r="B29" s="87" t="s">
        <v>363</v>
      </c>
      <c r="C29" s="90"/>
      <c r="D29" s="75">
        <f>D7+D28</f>
        <v>-903.73</v>
      </c>
      <c r="E29" s="75">
        <f>E7+E28</f>
        <v>0</v>
      </c>
      <c r="F29" s="75">
        <f>F7+F28</f>
        <v>-903.73</v>
      </c>
      <c r="G29" s="75">
        <f>G7+G28</f>
        <v>0</v>
      </c>
    </row>
    <row r="31" spans="2:3" ht="12.75">
      <c r="B31" s="15"/>
      <c r="C31" s="15"/>
    </row>
  </sheetData>
  <sheetProtection password="C8EC" sheet="1"/>
  <protectedRanges>
    <protectedRange sqref="C7:G7 C10:G16 C17 C20:G26 C27:C29" name="Rango1"/>
  </protectedRanges>
  <mergeCells count="4">
    <mergeCell ref="B1:G1"/>
    <mergeCell ref="B2:G2"/>
    <mergeCell ref="B3:G3"/>
    <mergeCell ref="B4:G4"/>
  </mergeCells>
  <printOptions horizontalCentered="1"/>
  <pageMargins left="0.2755905511811024" right="0.35" top="0.4330708661417323" bottom="0.44" header="0" footer="0.4724409448818898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F61"/>
  <sheetViews>
    <sheetView zoomScalePageLayoutView="0" workbookViewId="0" topLeftCell="B1">
      <selection activeCell="I25" sqref="I25"/>
    </sheetView>
  </sheetViews>
  <sheetFormatPr defaultColWidth="11.421875" defaultRowHeight="12.75"/>
  <cols>
    <col min="1" max="1" width="6.140625" style="11" bestFit="1" customWidth="1"/>
    <col min="2" max="2" width="62.8515625" style="0" customWidth="1"/>
    <col min="3" max="3" width="7.140625" style="0" customWidth="1"/>
    <col min="4" max="5" width="13.421875" style="0" customWidth="1"/>
  </cols>
  <sheetData>
    <row r="1" spans="2:5" ht="12.75">
      <c r="B1" s="182" t="str">
        <f>+'DG'!B8</f>
        <v>J.P. MORGAN BANCO DE INVERSION</v>
      </c>
      <c r="C1" s="182"/>
      <c r="D1" s="182"/>
      <c r="E1" s="182"/>
    </row>
    <row r="2" spans="2:5" ht="12.75">
      <c r="B2" s="182" t="s">
        <v>13</v>
      </c>
      <c r="C2" s="182"/>
      <c r="D2" s="182"/>
      <c r="E2" s="182"/>
    </row>
    <row r="3" spans="2:5" ht="12.75">
      <c r="B3" s="182" t="str">
        <f>CONCATENATE("Por los periodos terminados del año ",'DG'!B5," y ",'DG'!B5-1)</f>
        <v>Por los periodos terminados del año 2017 y 2016</v>
      </c>
      <c r="C3" s="182"/>
      <c r="D3" s="182"/>
      <c r="E3" s="182"/>
    </row>
    <row r="4" spans="2:5" ht="12.75">
      <c r="B4" s="182" t="str">
        <f>SF!B4</f>
        <v>(En miles de soles)</v>
      </c>
      <c r="C4" s="182"/>
      <c r="D4" s="182"/>
      <c r="E4" s="182"/>
    </row>
    <row r="5" spans="2:5" ht="12.75">
      <c r="B5" s="103"/>
      <c r="C5" s="103"/>
      <c r="D5" s="103"/>
      <c r="E5" s="103"/>
    </row>
    <row r="6" spans="1:5" ht="33.75">
      <c r="A6" s="47"/>
      <c r="B6" s="166"/>
      <c r="C6" s="166" t="s">
        <v>169</v>
      </c>
      <c r="D6" s="166" t="str">
        <f>CONCATENATE("Del ","1 de Enero de ",'DG'!B5," al ",'DG'!D7," de ",'DG'!B5)</f>
        <v>Del 1 de Enero de 2017 al 31 de Marzo de 2017</v>
      </c>
      <c r="E6" s="166" t="str">
        <f>CONCATENATE("Del ","1 de Enero de ",'DG'!B5-1," al ",'DG'!D7," de ",'DG'!B5-1)</f>
        <v>Del 1 de Enero de 2016 al 31 de Marzo de 2016</v>
      </c>
    </row>
    <row r="7" spans="1:5" ht="12.75">
      <c r="A7" s="45"/>
      <c r="B7" s="96" t="s">
        <v>364</v>
      </c>
      <c r="C7" s="104"/>
      <c r="D7" s="105"/>
      <c r="E7" s="105"/>
    </row>
    <row r="8" spans="1:5" ht="12.75">
      <c r="A8" s="45" t="s">
        <v>65</v>
      </c>
      <c r="B8" s="96" t="s">
        <v>225</v>
      </c>
      <c r="C8" s="90"/>
      <c r="D8" s="91">
        <v>-903.73</v>
      </c>
      <c r="E8" s="91">
        <v>0</v>
      </c>
    </row>
    <row r="9" spans="1:5" ht="12.75">
      <c r="A9" s="45"/>
      <c r="B9" s="96" t="s">
        <v>365</v>
      </c>
      <c r="C9" s="106"/>
      <c r="D9" s="107"/>
      <c r="E9" s="107"/>
    </row>
    <row r="10" spans="1:5" ht="12.75">
      <c r="A10" s="45" t="s">
        <v>66</v>
      </c>
      <c r="B10" s="89" t="s">
        <v>366</v>
      </c>
      <c r="C10" s="90"/>
      <c r="D10" s="91">
        <v>137.35</v>
      </c>
      <c r="E10" s="91">
        <v>0</v>
      </c>
    </row>
    <row r="11" spans="1:5" ht="12.75">
      <c r="A11" s="45" t="s">
        <v>496</v>
      </c>
      <c r="B11" s="89" t="s">
        <v>367</v>
      </c>
      <c r="C11" s="90"/>
      <c r="D11" s="91">
        <v>0</v>
      </c>
      <c r="E11" s="91">
        <v>0</v>
      </c>
    </row>
    <row r="12" spans="1:5" ht="12.75">
      <c r="A12" s="45" t="s">
        <v>495</v>
      </c>
      <c r="B12" s="89" t="s">
        <v>368</v>
      </c>
      <c r="C12" s="90"/>
      <c r="D12" s="91">
        <v>0</v>
      </c>
      <c r="E12" s="91">
        <v>0</v>
      </c>
    </row>
    <row r="13" spans="1:6" ht="12.75">
      <c r="A13" s="45" t="s">
        <v>159</v>
      </c>
      <c r="B13" s="89" t="s">
        <v>369</v>
      </c>
      <c r="C13" s="90"/>
      <c r="D13" s="91">
        <v>0</v>
      </c>
      <c r="E13" s="91">
        <v>0</v>
      </c>
      <c r="F13" s="28"/>
    </row>
    <row r="14" spans="1:5" ht="12.75">
      <c r="A14" s="45"/>
      <c r="B14" s="96" t="s">
        <v>370</v>
      </c>
      <c r="C14" s="106"/>
      <c r="D14" s="107"/>
      <c r="E14" s="107"/>
    </row>
    <row r="15" spans="1:5" ht="12.75">
      <c r="A15" s="45"/>
      <c r="B15" s="96" t="s">
        <v>371</v>
      </c>
      <c r="C15" s="106"/>
      <c r="D15" s="107"/>
      <c r="E15" s="107"/>
    </row>
    <row r="16" spans="1:5" ht="12.75">
      <c r="A16" s="45" t="s">
        <v>500</v>
      </c>
      <c r="B16" s="89" t="s">
        <v>372</v>
      </c>
      <c r="C16" s="90"/>
      <c r="D16" s="91">
        <v>0</v>
      </c>
      <c r="E16" s="91">
        <v>0</v>
      </c>
    </row>
    <row r="17" spans="1:5" ht="12.75">
      <c r="A17" s="45" t="s">
        <v>501</v>
      </c>
      <c r="B17" s="89" t="s">
        <v>315</v>
      </c>
      <c r="C17" s="90"/>
      <c r="D17" s="91">
        <v>-54951.21</v>
      </c>
      <c r="E17" s="91">
        <v>0</v>
      </c>
    </row>
    <row r="18" spans="1:5" ht="12.75">
      <c r="A18" s="45" t="s">
        <v>502</v>
      </c>
      <c r="B18" s="89" t="s">
        <v>373</v>
      </c>
      <c r="C18" s="90"/>
      <c r="D18" s="91">
        <v>0</v>
      </c>
      <c r="E18" s="91">
        <v>0</v>
      </c>
    </row>
    <row r="19" spans="1:5" ht="12.75">
      <c r="A19" s="45" t="s">
        <v>498</v>
      </c>
      <c r="B19" s="89" t="s">
        <v>374</v>
      </c>
      <c r="C19" s="90"/>
      <c r="D19" s="91">
        <v>-44.72</v>
      </c>
      <c r="E19" s="91">
        <v>0</v>
      </c>
    </row>
    <row r="20" spans="1:5" ht="12.75">
      <c r="A20" s="45"/>
      <c r="B20" s="96" t="s">
        <v>375</v>
      </c>
      <c r="C20" s="106"/>
      <c r="D20" s="107"/>
      <c r="E20" s="107"/>
    </row>
    <row r="21" spans="1:5" ht="12.75">
      <c r="A21" s="45" t="s">
        <v>503</v>
      </c>
      <c r="B21" s="89" t="s">
        <v>376</v>
      </c>
      <c r="C21" s="90"/>
      <c r="D21" s="91">
        <v>0</v>
      </c>
      <c r="E21" s="91">
        <v>0</v>
      </c>
    </row>
    <row r="22" spans="1:5" ht="12.75">
      <c r="A22" s="45" t="s">
        <v>499</v>
      </c>
      <c r="B22" s="89" t="s">
        <v>377</v>
      </c>
      <c r="C22" s="90"/>
      <c r="D22" s="91">
        <v>-332.7</v>
      </c>
      <c r="E22" s="91">
        <v>0</v>
      </c>
    </row>
    <row r="23" spans="1:5" ht="22.5">
      <c r="A23" s="45" t="s">
        <v>504</v>
      </c>
      <c r="B23" s="96" t="s">
        <v>378</v>
      </c>
      <c r="C23" s="90"/>
      <c r="D23" s="75">
        <f>SUM(D8:D22)</f>
        <v>-56095.009999999995</v>
      </c>
      <c r="E23" s="75">
        <f>SUM(E8:E22)</f>
        <v>0</v>
      </c>
    </row>
    <row r="24" spans="1:5" ht="12.75">
      <c r="A24" s="45" t="s">
        <v>497</v>
      </c>
      <c r="B24" s="99" t="s">
        <v>379</v>
      </c>
      <c r="C24" s="90"/>
      <c r="D24" s="91">
        <v>0</v>
      </c>
      <c r="E24" s="91">
        <v>0</v>
      </c>
    </row>
    <row r="25" spans="1:5" ht="12.75">
      <c r="A25" s="45" t="s">
        <v>67</v>
      </c>
      <c r="B25" s="96" t="s">
        <v>380</v>
      </c>
      <c r="C25" s="90"/>
      <c r="D25" s="75">
        <f>SUM(D23:D24)</f>
        <v>-56095.009999999995</v>
      </c>
      <c r="E25" s="75">
        <f>SUM(E23:E24)</f>
        <v>0</v>
      </c>
    </row>
    <row r="26" spans="1:5" ht="12.75">
      <c r="A26" s="45"/>
      <c r="B26" s="108"/>
      <c r="C26" s="106"/>
      <c r="D26" s="109"/>
      <c r="E26" s="109"/>
    </row>
    <row r="27" spans="1:5" ht="12.75">
      <c r="A27" s="45"/>
      <c r="B27" s="96" t="s">
        <v>226</v>
      </c>
      <c r="C27" s="106"/>
      <c r="D27" s="110"/>
      <c r="E27" s="110"/>
    </row>
    <row r="28" spans="1:6" ht="12.75">
      <c r="A28" s="45" t="s">
        <v>509</v>
      </c>
      <c r="B28" s="89" t="s">
        <v>508</v>
      </c>
      <c r="C28" s="90"/>
      <c r="D28" s="91">
        <v>0</v>
      </c>
      <c r="E28" s="91">
        <v>0</v>
      </c>
      <c r="F28" s="28"/>
    </row>
    <row r="29" spans="1:5" ht="12.75">
      <c r="A29" s="45" t="s">
        <v>510</v>
      </c>
      <c r="B29" s="89" t="s">
        <v>381</v>
      </c>
      <c r="C29" s="90"/>
      <c r="D29" s="91">
        <v>0</v>
      </c>
      <c r="E29" s="91">
        <v>0</v>
      </c>
    </row>
    <row r="30" spans="1:5" ht="12.75">
      <c r="A30" s="45" t="s">
        <v>511</v>
      </c>
      <c r="B30" s="89" t="s">
        <v>382</v>
      </c>
      <c r="C30" s="90"/>
      <c r="D30" s="91">
        <v>0</v>
      </c>
      <c r="E30" s="91">
        <v>0</v>
      </c>
    </row>
    <row r="31" spans="1:5" ht="12.75">
      <c r="A31" s="45" t="s">
        <v>512</v>
      </c>
      <c r="B31" s="89" t="s">
        <v>507</v>
      </c>
      <c r="C31" s="90"/>
      <c r="D31" s="91">
        <v>-1181.28</v>
      </c>
      <c r="E31" s="91">
        <v>0</v>
      </c>
    </row>
    <row r="32" spans="1:5" ht="12.75">
      <c r="A32" s="45" t="s">
        <v>513</v>
      </c>
      <c r="B32" s="89" t="s">
        <v>383</v>
      </c>
      <c r="C32" s="90"/>
      <c r="D32" s="91">
        <v>0</v>
      </c>
      <c r="E32" s="91">
        <v>0</v>
      </c>
    </row>
    <row r="33" spans="1:5" ht="12.75">
      <c r="A33" s="45" t="s">
        <v>514</v>
      </c>
      <c r="B33" s="89" t="s">
        <v>384</v>
      </c>
      <c r="C33" s="90"/>
      <c r="D33" s="91">
        <v>0</v>
      </c>
      <c r="E33" s="91">
        <v>0</v>
      </c>
    </row>
    <row r="34" spans="1:5" ht="12.75">
      <c r="A34" s="45" t="s">
        <v>505</v>
      </c>
      <c r="B34" s="99" t="s">
        <v>385</v>
      </c>
      <c r="C34" s="90"/>
      <c r="D34" s="91">
        <v>0</v>
      </c>
      <c r="E34" s="91">
        <v>0</v>
      </c>
    </row>
    <row r="35" spans="1:5" ht="12.75">
      <c r="A35" s="45" t="s">
        <v>506</v>
      </c>
      <c r="B35" s="99" t="s">
        <v>386</v>
      </c>
      <c r="C35" s="90"/>
      <c r="D35" s="91">
        <v>0</v>
      </c>
      <c r="E35" s="91">
        <v>0</v>
      </c>
    </row>
    <row r="36" spans="1:5" ht="12.75">
      <c r="A36" s="45" t="s">
        <v>68</v>
      </c>
      <c r="B36" s="96" t="s">
        <v>387</v>
      </c>
      <c r="C36" s="90"/>
      <c r="D36" s="75">
        <f>SUM(D28:D35)</f>
        <v>-1181.28</v>
      </c>
      <c r="E36" s="75">
        <f>SUM(E28:E35)</f>
        <v>0</v>
      </c>
    </row>
    <row r="37" spans="1:5" ht="12.75">
      <c r="A37" s="45"/>
      <c r="B37" s="108"/>
      <c r="C37" s="106"/>
      <c r="D37" s="109"/>
      <c r="E37" s="109"/>
    </row>
    <row r="38" spans="1:5" ht="12.75">
      <c r="A38" s="45"/>
      <c r="B38" s="96" t="s">
        <v>388</v>
      </c>
      <c r="C38" s="106"/>
      <c r="D38" s="110"/>
      <c r="E38" s="110"/>
    </row>
    <row r="39" spans="1:5" ht="12.75">
      <c r="A39" s="45" t="s">
        <v>515</v>
      </c>
      <c r="B39" s="99" t="s">
        <v>389</v>
      </c>
      <c r="C39" s="90"/>
      <c r="D39" s="91">
        <v>0</v>
      </c>
      <c r="E39" s="91">
        <v>0</v>
      </c>
    </row>
    <row r="40" spans="1:5" ht="12.75">
      <c r="A40" s="45" t="s">
        <v>516</v>
      </c>
      <c r="B40" s="99" t="s">
        <v>390</v>
      </c>
      <c r="C40" s="90"/>
      <c r="D40" s="91">
        <v>0</v>
      </c>
      <c r="E40" s="91">
        <v>0</v>
      </c>
    </row>
    <row r="41" spans="1:5" ht="12.75">
      <c r="A41" s="45" t="s">
        <v>69</v>
      </c>
      <c r="B41" s="99" t="s">
        <v>391</v>
      </c>
      <c r="C41" s="90"/>
      <c r="D41" s="91">
        <v>0</v>
      </c>
      <c r="E41" s="91">
        <v>0</v>
      </c>
    </row>
    <row r="42" spans="1:5" ht="12.75">
      <c r="A42" s="45" t="s">
        <v>70</v>
      </c>
      <c r="B42" s="99" t="s">
        <v>392</v>
      </c>
      <c r="C42" s="90"/>
      <c r="D42" s="91">
        <v>0</v>
      </c>
      <c r="E42" s="91">
        <v>0</v>
      </c>
    </row>
    <row r="43" spans="1:5" ht="12.75">
      <c r="A43" s="45" t="s">
        <v>517</v>
      </c>
      <c r="B43" s="99" t="s">
        <v>393</v>
      </c>
      <c r="C43" s="90"/>
      <c r="D43" s="91">
        <v>0</v>
      </c>
      <c r="E43" s="91">
        <v>0</v>
      </c>
    </row>
    <row r="44" spans="1:5" ht="12.75">
      <c r="A44" s="45" t="s">
        <v>518</v>
      </c>
      <c r="B44" s="99" t="s">
        <v>394</v>
      </c>
      <c r="C44" s="90"/>
      <c r="D44" s="91">
        <v>0</v>
      </c>
      <c r="E44" s="91">
        <v>0</v>
      </c>
    </row>
    <row r="45" spans="1:5" ht="12.75">
      <c r="A45" s="45" t="s">
        <v>71</v>
      </c>
      <c r="B45" s="96" t="s">
        <v>395</v>
      </c>
      <c r="C45" s="90"/>
      <c r="D45" s="75">
        <f>SUM(D39:D44)</f>
        <v>0</v>
      </c>
      <c r="E45" s="75">
        <f>SUM(E39:E44)</f>
        <v>0</v>
      </c>
    </row>
    <row r="46" spans="1:5" ht="12.75">
      <c r="A46" s="45"/>
      <c r="B46" s="108"/>
      <c r="C46" s="106"/>
      <c r="D46" s="111"/>
      <c r="E46" s="111"/>
    </row>
    <row r="47" spans="1:5" ht="22.5">
      <c r="A47" s="45" t="s">
        <v>519</v>
      </c>
      <c r="B47" s="96" t="s">
        <v>396</v>
      </c>
      <c r="C47" s="90"/>
      <c r="D47" s="75">
        <f>+D25+D36+D45</f>
        <v>-57276.28999999999</v>
      </c>
      <c r="E47" s="75">
        <f>+E25+E36+E45</f>
        <v>0</v>
      </c>
    </row>
    <row r="48" spans="1:5" ht="12.75">
      <c r="A48" s="45" t="s">
        <v>520</v>
      </c>
      <c r="B48" s="99" t="s">
        <v>397</v>
      </c>
      <c r="C48" s="90"/>
      <c r="D48" s="91">
        <v>0</v>
      </c>
      <c r="E48" s="91">
        <v>0</v>
      </c>
    </row>
    <row r="49" spans="1:5" ht="12.75">
      <c r="A49" s="45" t="s">
        <v>72</v>
      </c>
      <c r="B49" s="96" t="s">
        <v>398</v>
      </c>
      <c r="C49" s="90"/>
      <c r="D49" s="75">
        <f>D47+D48</f>
        <v>-57276.28999999999</v>
      </c>
      <c r="E49" s="75">
        <f>E47+E48</f>
        <v>0</v>
      </c>
    </row>
    <row r="50" spans="1:5" ht="12.75">
      <c r="A50" s="45" t="s">
        <v>73</v>
      </c>
      <c r="B50" s="99" t="s">
        <v>399</v>
      </c>
      <c r="C50" s="90"/>
      <c r="D50" s="91">
        <v>82820.25</v>
      </c>
      <c r="E50" s="91">
        <v>0</v>
      </c>
    </row>
    <row r="51" spans="1:5" ht="12.75">
      <c r="A51" s="45" t="s">
        <v>74</v>
      </c>
      <c r="B51" s="96" t="s">
        <v>400</v>
      </c>
      <c r="C51" s="90"/>
      <c r="D51" s="75">
        <f>D49+D50</f>
        <v>25543.960000000006</v>
      </c>
      <c r="E51" s="75">
        <f>E49+E50</f>
        <v>0</v>
      </c>
    </row>
    <row r="52" spans="2:5" ht="12.75">
      <c r="B52" s="11"/>
      <c r="C52" s="12"/>
      <c r="D52" s="12"/>
      <c r="E52" s="12"/>
    </row>
    <row r="53" spans="2:5" ht="12.75">
      <c r="B53" s="11"/>
      <c r="C53" s="12"/>
      <c r="D53" s="12"/>
      <c r="E53" s="12"/>
    </row>
    <row r="54" spans="2:5" ht="12.75">
      <c r="B54" s="14"/>
      <c r="C54" s="12"/>
      <c r="D54" s="12"/>
      <c r="E54" s="12"/>
    </row>
    <row r="55" spans="1:5" ht="12.75">
      <c r="A55" s="54"/>
      <c r="B55" s="20"/>
      <c r="C55" s="12"/>
      <c r="D55" s="13"/>
      <c r="E55" s="13"/>
    </row>
    <row r="56" spans="1:5" ht="12.75">
      <c r="A56" s="54"/>
      <c r="B56" s="20"/>
      <c r="C56" s="12"/>
      <c r="D56" s="13"/>
      <c r="E56" s="13"/>
    </row>
    <row r="57" spans="1:5" ht="12.75">
      <c r="A57" s="54"/>
      <c r="B57" s="20"/>
      <c r="C57" s="12"/>
      <c r="D57" s="13"/>
      <c r="E57" s="13"/>
    </row>
    <row r="58" spans="1:5" ht="12.75">
      <c r="A58" s="54"/>
      <c r="B58" s="20"/>
      <c r="C58" s="12"/>
      <c r="D58" s="13"/>
      <c r="E58" s="13"/>
    </row>
    <row r="59" spans="1:5" ht="12.75">
      <c r="A59" s="54"/>
      <c r="B59" s="20"/>
      <c r="C59" s="12"/>
      <c r="D59" s="13"/>
      <c r="E59" s="13"/>
    </row>
    <row r="60" spans="1:5" ht="12.75">
      <c r="A60" s="54"/>
      <c r="B60" s="20"/>
      <c r="C60" s="12"/>
      <c r="D60" s="13"/>
      <c r="E60" s="13"/>
    </row>
    <row r="61" spans="1:5" ht="12.75">
      <c r="A61" s="54"/>
      <c r="B61" s="20"/>
      <c r="C61" s="12"/>
      <c r="D61" s="13"/>
      <c r="E61" s="13"/>
    </row>
  </sheetData>
  <sheetProtection password="C8EC" sheet="1"/>
  <protectedRanges>
    <protectedRange sqref="C8:E8 C10:E13 C16:E19 C21:E22 C23 C24:E24 C25 C28:E35 C36 C39:E44 C45 C47 C48:E48 C49 C50:E50 C51" name="Rango1"/>
  </protectedRanges>
  <mergeCells count="4">
    <mergeCell ref="B1:E1"/>
    <mergeCell ref="B2:E2"/>
    <mergeCell ref="B4:E4"/>
    <mergeCell ref="B3:E3"/>
  </mergeCells>
  <printOptions horizontalCentered="1"/>
  <pageMargins left="0.38" right="0.41" top="0.7" bottom="0.48" header="0.2362204724409449" footer="0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/>
  <dimension ref="A1:AT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8515625" style="0" customWidth="1"/>
    <col min="2" max="2" width="2.57421875" style="0" customWidth="1"/>
    <col min="3" max="3" width="50.28125" style="0" customWidth="1"/>
  </cols>
  <sheetData>
    <row r="1" spans="1:19" ht="12.75">
      <c r="A1" s="138"/>
      <c r="B1" s="182" t="str">
        <f>+'DG'!B8</f>
        <v>J.P. MORGAN BANCO DE INVERSION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</row>
    <row r="2" spans="1:19" ht="12.75">
      <c r="A2" s="138"/>
      <c r="B2" s="182" t="s">
        <v>0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</row>
    <row r="3" spans="1:19" ht="12.75">
      <c r="A3" s="138"/>
      <c r="B3" s="182" t="str">
        <f>CONCATENATE("Por los periodos terminados del año ",'DG'!B5," y ",'DG'!B5-1)</f>
        <v>Por los periodos terminados del año 2017 y 2016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</row>
    <row r="4" spans="1:19" ht="12.75">
      <c r="A4" s="138"/>
      <c r="B4" s="182" t="str">
        <f>SF!B4</f>
        <v>(En miles de soles)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</row>
    <row r="5" spans="1:19" ht="12.75">
      <c r="A5" s="138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39"/>
      <c r="S5" s="103"/>
    </row>
    <row r="6" spans="1:19" ht="12.75">
      <c r="A6" s="189"/>
      <c r="B6" s="192"/>
      <c r="C6" s="192"/>
      <c r="D6" s="188" t="str">
        <f>+SF!G37</f>
        <v>Capital social </v>
      </c>
      <c r="E6" s="188" t="str">
        <f>+SF!G38</f>
        <v>Capital adicional</v>
      </c>
      <c r="F6" s="188" t="str">
        <f>+SF!G39</f>
        <v>Acciones Propias en Cartera</v>
      </c>
      <c r="G6" s="186" t="s">
        <v>425</v>
      </c>
      <c r="H6" s="186"/>
      <c r="I6" s="188" t="str">
        <f>+SF!G41</f>
        <v>Resultados Acumulados</v>
      </c>
      <c r="J6" s="188" t="str">
        <f>+SF!G42</f>
        <v>Resultado Neto del Ejercicio</v>
      </c>
      <c r="K6" s="186" t="s">
        <v>208</v>
      </c>
      <c r="L6" s="187"/>
      <c r="M6" s="187"/>
      <c r="N6" s="187"/>
      <c r="O6" s="187"/>
      <c r="P6" s="187"/>
      <c r="Q6" s="187"/>
      <c r="R6" s="187"/>
      <c r="S6" s="188" t="s">
        <v>431</v>
      </c>
    </row>
    <row r="7" spans="1:46" ht="72">
      <c r="A7" s="189"/>
      <c r="B7" s="192"/>
      <c r="C7" s="192"/>
      <c r="D7" s="188"/>
      <c r="E7" s="188"/>
      <c r="F7" s="188"/>
      <c r="G7" s="170" t="s">
        <v>423</v>
      </c>
      <c r="H7" s="170" t="s">
        <v>424</v>
      </c>
      <c r="I7" s="188"/>
      <c r="J7" s="188"/>
      <c r="K7" s="170" t="s">
        <v>427</v>
      </c>
      <c r="L7" s="171" t="s">
        <v>428</v>
      </c>
      <c r="M7" s="170" t="s">
        <v>355</v>
      </c>
      <c r="N7" s="170" t="s">
        <v>356</v>
      </c>
      <c r="O7" s="171" t="s">
        <v>429</v>
      </c>
      <c r="P7" s="170" t="s">
        <v>430</v>
      </c>
      <c r="Q7" s="170" t="s">
        <v>369</v>
      </c>
      <c r="R7" s="170" t="s">
        <v>426</v>
      </c>
      <c r="S7" s="188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2.75">
      <c r="A8" s="114" t="s">
        <v>60</v>
      </c>
      <c r="B8" s="183" t="str">
        <f>CONCATENATE("Saldos al 1ero. de enero de ",'DG'!B5-1)</f>
        <v>Saldos al 1ero. de enero de 2016</v>
      </c>
      <c r="C8" s="184"/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1">
        <f>SUM(K8:Q8)</f>
        <v>0</v>
      </c>
      <c r="S8" s="141">
        <f>SUM(D8:J8)+R8</f>
        <v>0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2.75">
      <c r="A9" s="114" t="s">
        <v>521</v>
      </c>
      <c r="B9" s="142" t="s">
        <v>14</v>
      </c>
      <c r="C9" s="143" t="s">
        <v>402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0">
        <v>0</v>
      </c>
      <c r="Q9" s="140">
        <v>0</v>
      </c>
      <c r="R9" s="141">
        <f>SUM(K9:Q9)</f>
        <v>0</v>
      </c>
      <c r="S9" s="141">
        <f>SUM(D9:J9)+R9</f>
        <v>0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2.75">
      <c r="A10" s="114" t="s">
        <v>522</v>
      </c>
      <c r="B10" s="142" t="s">
        <v>15</v>
      </c>
      <c r="C10" s="144" t="s">
        <v>403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1">
        <f>SUM(K10:Q10)</f>
        <v>0</v>
      </c>
      <c r="S10" s="141">
        <f>SUM(D10:J10)+R10</f>
        <v>0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2.75">
      <c r="A11" s="114" t="s">
        <v>523</v>
      </c>
      <c r="B11" s="145" t="s">
        <v>16</v>
      </c>
      <c r="C11" s="146" t="s">
        <v>404</v>
      </c>
      <c r="D11" s="147">
        <f aca="true" t="shared" si="0" ref="D11:R11">SUM(D8:D10)</f>
        <v>0</v>
      </c>
      <c r="E11" s="147">
        <f t="shared" si="0"/>
        <v>0</v>
      </c>
      <c r="F11" s="147">
        <f t="shared" si="0"/>
        <v>0</v>
      </c>
      <c r="G11" s="147">
        <f t="shared" si="0"/>
        <v>0</v>
      </c>
      <c r="H11" s="147">
        <f t="shared" si="0"/>
        <v>0</v>
      </c>
      <c r="I11" s="147">
        <f t="shared" si="0"/>
        <v>0</v>
      </c>
      <c r="J11" s="147">
        <f t="shared" si="0"/>
        <v>0</v>
      </c>
      <c r="K11" s="147">
        <f t="shared" si="0"/>
        <v>0</v>
      </c>
      <c r="L11" s="147">
        <f t="shared" si="0"/>
        <v>0</v>
      </c>
      <c r="M11" s="147">
        <f t="shared" si="0"/>
        <v>0</v>
      </c>
      <c r="N11" s="147">
        <f t="shared" si="0"/>
        <v>0</v>
      </c>
      <c r="O11" s="147">
        <f t="shared" si="0"/>
        <v>0</v>
      </c>
      <c r="P11" s="147">
        <f t="shared" si="0"/>
        <v>0</v>
      </c>
      <c r="Q11" s="147">
        <f t="shared" si="0"/>
        <v>0</v>
      </c>
      <c r="R11" s="147">
        <f t="shared" si="0"/>
        <v>0</v>
      </c>
      <c r="S11" s="141">
        <f>SUM(D11:J11)+R11</f>
        <v>0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2.75">
      <c r="A12" s="114"/>
      <c r="B12" s="142" t="s">
        <v>17</v>
      </c>
      <c r="C12" s="144" t="s">
        <v>405</v>
      </c>
      <c r="D12" s="148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50"/>
      <c r="T12" s="29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12.75">
      <c r="A13" s="114"/>
      <c r="B13" s="142" t="s">
        <v>18</v>
      </c>
      <c r="C13" s="151" t="s">
        <v>406</v>
      </c>
      <c r="D13" s="152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4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2.75">
      <c r="A14" s="114" t="s">
        <v>549</v>
      </c>
      <c r="B14" s="142" t="s">
        <v>19</v>
      </c>
      <c r="C14" s="155" t="s">
        <v>416</v>
      </c>
      <c r="D14" s="152"/>
      <c r="E14" s="153"/>
      <c r="F14" s="153"/>
      <c r="G14" s="153"/>
      <c r="H14" s="153"/>
      <c r="I14" s="153"/>
      <c r="J14" s="140">
        <v>0</v>
      </c>
      <c r="K14" s="153"/>
      <c r="L14" s="153"/>
      <c r="M14" s="153"/>
      <c r="N14" s="153"/>
      <c r="O14" s="153"/>
      <c r="P14" s="153"/>
      <c r="Q14" s="153"/>
      <c r="R14" s="153"/>
      <c r="S14" s="141">
        <f>J14</f>
        <v>0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12.75">
      <c r="A15" s="114" t="s">
        <v>524</v>
      </c>
      <c r="B15" s="142" t="s">
        <v>227</v>
      </c>
      <c r="C15" s="155" t="s">
        <v>417</v>
      </c>
      <c r="D15" s="152"/>
      <c r="E15" s="153"/>
      <c r="F15" s="153"/>
      <c r="G15" s="153"/>
      <c r="H15" s="153"/>
      <c r="I15" s="153"/>
      <c r="J15" s="153"/>
      <c r="K15" s="140">
        <v>0</v>
      </c>
      <c r="L15" s="140">
        <v>0</v>
      </c>
      <c r="M15" s="140">
        <v>0</v>
      </c>
      <c r="N15" s="140">
        <v>0</v>
      </c>
      <c r="O15" s="140">
        <v>0</v>
      </c>
      <c r="P15" s="140">
        <v>0</v>
      </c>
      <c r="Q15" s="140">
        <v>0</v>
      </c>
      <c r="R15" s="141">
        <f>SUM(K15:Q15)</f>
        <v>0</v>
      </c>
      <c r="S15" s="141">
        <f>SUM(D15:J15)+R15</f>
        <v>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12.75">
      <c r="A16" s="114" t="s">
        <v>525</v>
      </c>
      <c r="B16" s="156" t="s">
        <v>228</v>
      </c>
      <c r="C16" s="146" t="s">
        <v>407</v>
      </c>
      <c r="D16" s="152"/>
      <c r="E16" s="153"/>
      <c r="F16" s="153"/>
      <c r="G16" s="153"/>
      <c r="H16" s="153"/>
      <c r="I16" s="153"/>
      <c r="J16" s="157">
        <f>J14+J15</f>
        <v>0</v>
      </c>
      <c r="K16" s="157">
        <f aca="true" t="shared" si="1" ref="K16:Q16">K14+K15</f>
        <v>0</v>
      </c>
      <c r="L16" s="157">
        <f t="shared" si="1"/>
        <v>0</v>
      </c>
      <c r="M16" s="157">
        <f t="shared" si="1"/>
        <v>0</v>
      </c>
      <c r="N16" s="157">
        <f t="shared" si="1"/>
        <v>0</v>
      </c>
      <c r="O16" s="157">
        <f t="shared" si="1"/>
        <v>0</v>
      </c>
      <c r="P16" s="157">
        <f t="shared" si="1"/>
        <v>0</v>
      </c>
      <c r="Q16" s="157">
        <f t="shared" si="1"/>
        <v>0</v>
      </c>
      <c r="R16" s="141">
        <f>SUM(K16:Q16)</f>
        <v>0</v>
      </c>
      <c r="S16" s="141">
        <f>SUM(D16:J16)+R16</f>
        <v>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12.75">
      <c r="A17" s="114"/>
      <c r="B17" s="142" t="s">
        <v>229</v>
      </c>
      <c r="C17" s="158" t="s">
        <v>408</v>
      </c>
      <c r="D17" s="152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4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12.75">
      <c r="A18" s="114" t="s">
        <v>526</v>
      </c>
      <c r="B18" s="142" t="s">
        <v>230</v>
      </c>
      <c r="C18" s="159" t="s">
        <v>409</v>
      </c>
      <c r="D18" s="152"/>
      <c r="E18" s="153"/>
      <c r="F18" s="153"/>
      <c r="G18" s="140">
        <v>0</v>
      </c>
      <c r="H18" s="140">
        <v>0</v>
      </c>
      <c r="I18" s="140">
        <v>0</v>
      </c>
      <c r="J18" s="140">
        <v>0</v>
      </c>
      <c r="K18" s="153"/>
      <c r="L18" s="153"/>
      <c r="M18" s="153"/>
      <c r="N18" s="153"/>
      <c r="O18" s="153"/>
      <c r="P18" s="153"/>
      <c r="Q18" s="153"/>
      <c r="R18" s="153"/>
      <c r="S18" s="141">
        <f aca="true" t="shared" si="2" ref="S18:S30">SUM(D18:J18)+R18</f>
        <v>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12.75">
      <c r="A19" s="114" t="s">
        <v>551</v>
      </c>
      <c r="B19" s="142" t="s">
        <v>231</v>
      </c>
      <c r="C19" s="155" t="s">
        <v>410</v>
      </c>
      <c r="D19" s="152"/>
      <c r="E19" s="153"/>
      <c r="F19" s="153"/>
      <c r="G19" s="153"/>
      <c r="H19" s="153"/>
      <c r="I19" s="140">
        <v>0</v>
      </c>
      <c r="J19" s="153"/>
      <c r="K19" s="153"/>
      <c r="L19" s="153"/>
      <c r="M19" s="153"/>
      <c r="N19" s="153"/>
      <c r="O19" s="153"/>
      <c r="P19" s="153"/>
      <c r="Q19" s="153"/>
      <c r="R19" s="153"/>
      <c r="S19" s="141">
        <f t="shared" si="2"/>
        <v>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19" ht="12.75">
      <c r="A20" s="114" t="s">
        <v>527</v>
      </c>
      <c r="B20" s="160" t="s">
        <v>418</v>
      </c>
      <c r="C20" s="159" t="s">
        <v>411</v>
      </c>
      <c r="D20" s="140">
        <v>0</v>
      </c>
      <c r="E20" s="140">
        <v>0</v>
      </c>
      <c r="F20" s="140">
        <v>0</v>
      </c>
      <c r="G20" s="140">
        <v>0</v>
      </c>
      <c r="H20" s="140">
        <v>0</v>
      </c>
      <c r="I20" s="140">
        <v>0</v>
      </c>
      <c r="J20" s="153"/>
      <c r="K20" s="153"/>
      <c r="L20" s="153"/>
      <c r="M20" s="153"/>
      <c r="N20" s="153"/>
      <c r="O20" s="153"/>
      <c r="P20" s="153"/>
      <c r="Q20" s="153"/>
      <c r="R20" s="153"/>
      <c r="S20" s="141">
        <f t="shared" si="2"/>
        <v>0</v>
      </c>
    </row>
    <row r="21" spans="1:19" ht="12.75">
      <c r="A21" s="114" t="s">
        <v>528</v>
      </c>
      <c r="B21" s="160" t="s">
        <v>419</v>
      </c>
      <c r="C21" s="159" t="s">
        <v>412</v>
      </c>
      <c r="D21" s="140">
        <v>0</v>
      </c>
      <c r="E21" s="140">
        <v>0</v>
      </c>
      <c r="F21" s="140">
        <v>0</v>
      </c>
      <c r="G21" s="140">
        <v>0</v>
      </c>
      <c r="H21" s="140">
        <v>0</v>
      </c>
      <c r="I21" s="140">
        <v>0</v>
      </c>
      <c r="J21" s="153"/>
      <c r="K21" s="153"/>
      <c r="L21" s="153"/>
      <c r="M21" s="153"/>
      <c r="N21" s="153"/>
      <c r="O21" s="153"/>
      <c r="P21" s="153"/>
      <c r="Q21" s="153"/>
      <c r="R21" s="153"/>
      <c r="S21" s="141">
        <f t="shared" si="2"/>
        <v>0</v>
      </c>
    </row>
    <row r="22" spans="1:19" ht="12.75">
      <c r="A22" s="114" t="s">
        <v>529</v>
      </c>
      <c r="B22" s="160" t="s">
        <v>420</v>
      </c>
      <c r="C22" s="159" t="s">
        <v>413</v>
      </c>
      <c r="D22" s="140">
        <v>0</v>
      </c>
      <c r="E22" s="140">
        <v>0</v>
      </c>
      <c r="F22" s="140">
        <v>0</v>
      </c>
      <c r="G22" s="140">
        <v>0</v>
      </c>
      <c r="H22" s="140">
        <v>0</v>
      </c>
      <c r="I22" s="140">
        <v>0</v>
      </c>
      <c r="J22" s="153"/>
      <c r="K22" s="153"/>
      <c r="L22" s="153"/>
      <c r="M22" s="153"/>
      <c r="N22" s="153"/>
      <c r="O22" s="153"/>
      <c r="P22" s="153"/>
      <c r="Q22" s="153"/>
      <c r="R22" s="153"/>
      <c r="S22" s="141">
        <f t="shared" si="2"/>
        <v>0</v>
      </c>
    </row>
    <row r="23" spans="1:19" ht="22.5">
      <c r="A23" s="114" t="s">
        <v>530</v>
      </c>
      <c r="B23" s="160" t="s">
        <v>421</v>
      </c>
      <c r="C23" s="159" t="s">
        <v>414</v>
      </c>
      <c r="D23" s="140">
        <v>0</v>
      </c>
      <c r="E23" s="140">
        <v>0</v>
      </c>
      <c r="F23" s="140">
        <v>0</v>
      </c>
      <c r="G23" s="140">
        <v>0</v>
      </c>
      <c r="H23" s="140">
        <v>0</v>
      </c>
      <c r="I23" s="140">
        <v>0</v>
      </c>
      <c r="J23" s="153"/>
      <c r="K23" s="153"/>
      <c r="L23" s="153"/>
      <c r="M23" s="153"/>
      <c r="N23" s="153"/>
      <c r="O23" s="153"/>
      <c r="P23" s="153"/>
      <c r="Q23" s="153"/>
      <c r="R23" s="153"/>
      <c r="S23" s="141">
        <f t="shared" si="2"/>
        <v>0</v>
      </c>
    </row>
    <row r="24" spans="1:19" ht="12.75">
      <c r="A24" s="114" t="s">
        <v>531</v>
      </c>
      <c r="B24" s="160" t="s">
        <v>422</v>
      </c>
      <c r="C24" s="159" t="s">
        <v>415</v>
      </c>
      <c r="D24" s="140">
        <v>0</v>
      </c>
      <c r="E24" s="140">
        <v>0</v>
      </c>
      <c r="F24" s="140">
        <v>0</v>
      </c>
      <c r="G24" s="140">
        <v>0</v>
      </c>
      <c r="H24" s="140">
        <v>0</v>
      </c>
      <c r="I24" s="140">
        <v>0</v>
      </c>
      <c r="J24" s="161"/>
      <c r="K24" s="153"/>
      <c r="L24" s="153"/>
      <c r="M24" s="153"/>
      <c r="N24" s="153"/>
      <c r="O24" s="153"/>
      <c r="P24" s="153"/>
      <c r="Q24" s="153"/>
      <c r="R24" s="153"/>
      <c r="S24" s="141">
        <f t="shared" si="2"/>
        <v>0</v>
      </c>
    </row>
    <row r="25" spans="1:19" ht="12.75">
      <c r="A25" s="114" t="s">
        <v>532</v>
      </c>
      <c r="B25" s="190" t="s">
        <v>432</v>
      </c>
      <c r="C25" s="191"/>
      <c r="D25" s="157">
        <f aca="true" t="shared" si="3" ref="D25:Q25">SUM(D16:D24)</f>
        <v>0</v>
      </c>
      <c r="E25" s="157">
        <f t="shared" si="3"/>
        <v>0</v>
      </c>
      <c r="F25" s="157">
        <f t="shared" si="3"/>
        <v>0</v>
      </c>
      <c r="G25" s="157">
        <f t="shared" si="3"/>
        <v>0</v>
      </c>
      <c r="H25" s="157">
        <f t="shared" si="3"/>
        <v>0</v>
      </c>
      <c r="I25" s="157">
        <f t="shared" si="3"/>
        <v>0</v>
      </c>
      <c r="J25" s="157">
        <f t="shared" si="3"/>
        <v>0</v>
      </c>
      <c r="K25" s="157">
        <f t="shared" si="3"/>
        <v>0</v>
      </c>
      <c r="L25" s="157">
        <f t="shared" si="3"/>
        <v>0</v>
      </c>
      <c r="M25" s="157">
        <f t="shared" si="3"/>
        <v>0</v>
      </c>
      <c r="N25" s="157">
        <f t="shared" si="3"/>
        <v>0</v>
      </c>
      <c r="O25" s="157">
        <f t="shared" si="3"/>
        <v>0</v>
      </c>
      <c r="P25" s="157">
        <f t="shared" si="3"/>
        <v>0</v>
      </c>
      <c r="Q25" s="157">
        <f t="shared" si="3"/>
        <v>0</v>
      </c>
      <c r="R25" s="141">
        <f>SUM(K25:Q25)</f>
        <v>0</v>
      </c>
      <c r="S25" s="141">
        <f t="shared" si="2"/>
        <v>0</v>
      </c>
    </row>
    <row r="26" spans="1:19" s="3" customFormat="1" ht="12.75">
      <c r="A26" s="114" t="s">
        <v>61</v>
      </c>
      <c r="B26" s="185" t="str">
        <f>CONCATENATE("Saldos al ",'DG'!D7," de ",'DG'!B5-1)</f>
        <v>Saldos al 31 de Marzo de 2016</v>
      </c>
      <c r="C26" s="185"/>
      <c r="D26" s="141">
        <f aca="true" t="shared" si="4" ref="D26:Q26">D11+D25</f>
        <v>0</v>
      </c>
      <c r="E26" s="141">
        <f t="shared" si="4"/>
        <v>0</v>
      </c>
      <c r="F26" s="141">
        <f t="shared" si="4"/>
        <v>0</v>
      </c>
      <c r="G26" s="141">
        <f t="shared" si="4"/>
        <v>0</v>
      </c>
      <c r="H26" s="141">
        <f t="shared" si="4"/>
        <v>0</v>
      </c>
      <c r="I26" s="141">
        <f t="shared" si="4"/>
        <v>0</v>
      </c>
      <c r="J26" s="141">
        <f t="shared" si="4"/>
        <v>0</v>
      </c>
      <c r="K26" s="141">
        <f t="shared" si="4"/>
        <v>0</v>
      </c>
      <c r="L26" s="141">
        <f t="shared" si="4"/>
        <v>0</v>
      </c>
      <c r="M26" s="141">
        <f t="shared" si="4"/>
        <v>0</v>
      </c>
      <c r="N26" s="141">
        <f t="shared" si="4"/>
        <v>0</v>
      </c>
      <c r="O26" s="141">
        <f t="shared" si="4"/>
        <v>0</v>
      </c>
      <c r="P26" s="141">
        <f t="shared" si="4"/>
        <v>0</v>
      </c>
      <c r="Q26" s="141">
        <f t="shared" si="4"/>
        <v>0</v>
      </c>
      <c r="R26" s="141">
        <f>SUM(K26:Q26)</f>
        <v>0</v>
      </c>
      <c r="S26" s="141">
        <f t="shared" si="2"/>
        <v>0</v>
      </c>
    </row>
    <row r="27" spans="1:19" ht="12.75">
      <c r="A27" s="114" t="s">
        <v>62</v>
      </c>
      <c r="B27" s="193" t="str">
        <f>CONCATENATE("Saldos al 1ero. de enero de ",'DG'!B5)</f>
        <v>Saldos al 1ero. de enero de 2017</v>
      </c>
      <c r="C27" s="194"/>
      <c r="D27" s="140">
        <v>83400</v>
      </c>
      <c r="E27" s="140">
        <v>0</v>
      </c>
      <c r="F27" s="140">
        <v>0</v>
      </c>
      <c r="G27" s="140">
        <v>0</v>
      </c>
      <c r="H27" s="140">
        <v>0</v>
      </c>
      <c r="I27" s="140">
        <v>443.42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1">
        <f>SUM(K27:Q27)</f>
        <v>0</v>
      </c>
      <c r="S27" s="141">
        <f t="shared" si="2"/>
        <v>83843.42</v>
      </c>
    </row>
    <row r="28" spans="1:19" ht="12.75">
      <c r="A28" s="114" t="s">
        <v>533</v>
      </c>
      <c r="B28" s="142" t="s">
        <v>14</v>
      </c>
      <c r="C28" s="143" t="s">
        <v>402</v>
      </c>
      <c r="D28" s="140">
        <v>0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0">
        <v>0</v>
      </c>
      <c r="L28" s="140">
        <v>0</v>
      </c>
      <c r="M28" s="140">
        <v>0</v>
      </c>
      <c r="N28" s="140">
        <v>0</v>
      </c>
      <c r="O28" s="140">
        <v>0</v>
      </c>
      <c r="P28" s="140">
        <v>0</v>
      </c>
      <c r="Q28" s="140">
        <v>0</v>
      </c>
      <c r="R28" s="141">
        <f>SUM(K28:Q28)</f>
        <v>0</v>
      </c>
      <c r="S28" s="141">
        <f t="shared" si="2"/>
        <v>0</v>
      </c>
    </row>
    <row r="29" spans="1:19" ht="12.75">
      <c r="A29" s="114" t="s">
        <v>534</v>
      </c>
      <c r="B29" s="142" t="s">
        <v>15</v>
      </c>
      <c r="C29" s="144" t="s">
        <v>403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40">
        <v>0</v>
      </c>
      <c r="Q29" s="140">
        <v>0</v>
      </c>
      <c r="R29" s="141">
        <f>SUM(K29:Q29)</f>
        <v>0</v>
      </c>
      <c r="S29" s="141">
        <f t="shared" si="2"/>
        <v>0</v>
      </c>
    </row>
    <row r="30" spans="1:19" ht="12.75">
      <c r="A30" s="114" t="s">
        <v>535</v>
      </c>
      <c r="B30" s="145" t="s">
        <v>16</v>
      </c>
      <c r="C30" s="146" t="s">
        <v>404</v>
      </c>
      <c r="D30" s="147">
        <f aca="true" t="shared" si="5" ref="D30:R30">SUM(D27:D29)</f>
        <v>83400</v>
      </c>
      <c r="E30" s="147">
        <f t="shared" si="5"/>
        <v>0</v>
      </c>
      <c r="F30" s="147">
        <f t="shared" si="5"/>
        <v>0</v>
      </c>
      <c r="G30" s="147">
        <f t="shared" si="5"/>
        <v>0</v>
      </c>
      <c r="H30" s="147">
        <f t="shared" si="5"/>
        <v>0</v>
      </c>
      <c r="I30" s="147">
        <f t="shared" si="5"/>
        <v>443.42</v>
      </c>
      <c r="J30" s="147">
        <f t="shared" si="5"/>
        <v>0</v>
      </c>
      <c r="K30" s="147">
        <f t="shared" si="5"/>
        <v>0</v>
      </c>
      <c r="L30" s="147">
        <f t="shared" si="5"/>
        <v>0</v>
      </c>
      <c r="M30" s="147">
        <f t="shared" si="5"/>
        <v>0</v>
      </c>
      <c r="N30" s="147">
        <f t="shared" si="5"/>
        <v>0</v>
      </c>
      <c r="O30" s="147">
        <f t="shared" si="5"/>
        <v>0</v>
      </c>
      <c r="P30" s="147">
        <f t="shared" si="5"/>
        <v>0</v>
      </c>
      <c r="Q30" s="147">
        <f t="shared" si="5"/>
        <v>0</v>
      </c>
      <c r="R30" s="147">
        <f t="shared" si="5"/>
        <v>0</v>
      </c>
      <c r="S30" s="141">
        <f t="shared" si="2"/>
        <v>83843.42</v>
      </c>
    </row>
    <row r="31" spans="1:19" ht="12.75">
      <c r="A31" s="114"/>
      <c r="B31" s="142" t="s">
        <v>17</v>
      </c>
      <c r="C31" s="144" t="s">
        <v>405</v>
      </c>
      <c r="D31" s="148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50"/>
    </row>
    <row r="32" spans="1:19" ht="12.75">
      <c r="A32" s="114"/>
      <c r="B32" s="142" t="s">
        <v>18</v>
      </c>
      <c r="C32" s="151" t="s">
        <v>406</v>
      </c>
      <c r="D32" s="152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4"/>
    </row>
    <row r="33" spans="1:19" ht="12.75">
      <c r="A33" s="114" t="s">
        <v>550</v>
      </c>
      <c r="B33" s="142" t="s">
        <v>19</v>
      </c>
      <c r="C33" s="155" t="s">
        <v>416</v>
      </c>
      <c r="D33" s="152"/>
      <c r="E33" s="153"/>
      <c r="F33" s="153"/>
      <c r="G33" s="153"/>
      <c r="H33" s="153"/>
      <c r="I33" s="153"/>
      <c r="J33" s="140">
        <v>-903.73</v>
      </c>
      <c r="K33" s="153"/>
      <c r="L33" s="153"/>
      <c r="M33" s="153"/>
      <c r="N33" s="153"/>
      <c r="O33" s="153"/>
      <c r="P33" s="153"/>
      <c r="Q33" s="153"/>
      <c r="R33" s="153"/>
      <c r="S33" s="141">
        <f>J33</f>
        <v>-903.73</v>
      </c>
    </row>
    <row r="34" spans="1:19" ht="12.75">
      <c r="A34" s="114" t="s">
        <v>536</v>
      </c>
      <c r="B34" s="142" t="s">
        <v>227</v>
      </c>
      <c r="C34" s="155" t="s">
        <v>417</v>
      </c>
      <c r="D34" s="152"/>
      <c r="E34" s="153"/>
      <c r="F34" s="153"/>
      <c r="G34" s="153"/>
      <c r="H34" s="153"/>
      <c r="I34" s="153"/>
      <c r="J34" s="153"/>
      <c r="K34" s="140">
        <v>0</v>
      </c>
      <c r="L34" s="140">
        <v>0</v>
      </c>
      <c r="M34" s="140">
        <v>0</v>
      </c>
      <c r="N34" s="140">
        <v>0</v>
      </c>
      <c r="O34" s="140">
        <v>0</v>
      </c>
      <c r="P34" s="140">
        <v>0</v>
      </c>
      <c r="Q34" s="140">
        <v>0</v>
      </c>
      <c r="R34" s="141">
        <f>SUM(K34:Q34)</f>
        <v>0</v>
      </c>
      <c r="S34" s="141">
        <f>SUM(D34:J34)+R34</f>
        <v>0</v>
      </c>
    </row>
    <row r="35" spans="1:19" ht="12.75">
      <c r="A35" s="114" t="s">
        <v>537</v>
      </c>
      <c r="B35" s="156" t="s">
        <v>228</v>
      </c>
      <c r="C35" s="146" t="s">
        <v>407</v>
      </c>
      <c r="D35" s="152"/>
      <c r="E35" s="153"/>
      <c r="F35" s="153"/>
      <c r="G35" s="153"/>
      <c r="H35" s="153"/>
      <c r="I35" s="153"/>
      <c r="J35" s="157">
        <f aca="true" t="shared" si="6" ref="J35:Q35">J33+J34</f>
        <v>-903.73</v>
      </c>
      <c r="K35" s="157">
        <f t="shared" si="6"/>
        <v>0</v>
      </c>
      <c r="L35" s="157">
        <f t="shared" si="6"/>
        <v>0</v>
      </c>
      <c r="M35" s="157">
        <f t="shared" si="6"/>
        <v>0</v>
      </c>
      <c r="N35" s="157">
        <f t="shared" si="6"/>
        <v>0</v>
      </c>
      <c r="O35" s="157">
        <f t="shared" si="6"/>
        <v>0</v>
      </c>
      <c r="P35" s="157">
        <f t="shared" si="6"/>
        <v>0</v>
      </c>
      <c r="Q35" s="157">
        <f t="shared" si="6"/>
        <v>0</v>
      </c>
      <c r="R35" s="141">
        <f>SUM(K35:Q35)</f>
        <v>0</v>
      </c>
      <c r="S35" s="141">
        <f>SUM(D35:J35)+R35</f>
        <v>-903.73</v>
      </c>
    </row>
    <row r="36" spans="1:19" ht="12.75">
      <c r="A36" s="114"/>
      <c r="B36" s="142" t="s">
        <v>229</v>
      </c>
      <c r="C36" s="158" t="s">
        <v>408</v>
      </c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4"/>
    </row>
    <row r="37" spans="1:19" ht="12.75">
      <c r="A37" s="114" t="s">
        <v>538</v>
      </c>
      <c r="B37" s="142" t="s">
        <v>230</v>
      </c>
      <c r="C37" s="159" t="s">
        <v>409</v>
      </c>
      <c r="D37" s="152"/>
      <c r="E37" s="153"/>
      <c r="F37" s="153"/>
      <c r="G37" s="140">
        <v>44.34</v>
      </c>
      <c r="H37" s="140">
        <v>0</v>
      </c>
      <c r="I37" s="140">
        <v>-44.34</v>
      </c>
      <c r="J37" s="140">
        <v>0</v>
      </c>
      <c r="K37" s="153"/>
      <c r="L37" s="153"/>
      <c r="M37" s="153"/>
      <c r="N37" s="153"/>
      <c r="O37" s="153"/>
      <c r="P37" s="153"/>
      <c r="Q37" s="153"/>
      <c r="R37" s="153"/>
      <c r="S37" s="141">
        <f aca="true" t="shared" si="7" ref="S37:S45">SUM(D37:J37)+R37</f>
        <v>0</v>
      </c>
    </row>
    <row r="38" spans="1:19" ht="12.75">
      <c r="A38" s="114" t="s">
        <v>552</v>
      </c>
      <c r="B38" s="142" t="s">
        <v>231</v>
      </c>
      <c r="C38" s="155" t="s">
        <v>410</v>
      </c>
      <c r="D38" s="152"/>
      <c r="E38" s="153"/>
      <c r="F38" s="153"/>
      <c r="G38" s="153"/>
      <c r="H38" s="153"/>
      <c r="I38" s="140">
        <v>0</v>
      </c>
      <c r="J38" s="153"/>
      <c r="K38" s="153"/>
      <c r="L38" s="153"/>
      <c r="M38" s="153"/>
      <c r="N38" s="153"/>
      <c r="O38" s="153"/>
      <c r="P38" s="153"/>
      <c r="Q38" s="153"/>
      <c r="R38" s="153"/>
      <c r="S38" s="141">
        <f t="shared" si="7"/>
        <v>0</v>
      </c>
    </row>
    <row r="39" spans="1:19" ht="12.75">
      <c r="A39" s="114" t="s">
        <v>539</v>
      </c>
      <c r="B39" s="160" t="s">
        <v>418</v>
      </c>
      <c r="C39" s="159" t="s">
        <v>411</v>
      </c>
      <c r="D39" s="140">
        <v>0</v>
      </c>
      <c r="E39" s="140">
        <v>0</v>
      </c>
      <c r="F39" s="140">
        <v>0</v>
      </c>
      <c r="G39" s="140">
        <v>0</v>
      </c>
      <c r="H39" s="140">
        <v>0</v>
      </c>
      <c r="I39" s="140">
        <v>0</v>
      </c>
      <c r="J39" s="153"/>
      <c r="K39" s="153"/>
      <c r="L39" s="153"/>
      <c r="M39" s="153"/>
      <c r="N39" s="153"/>
      <c r="O39" s="153"/>
      <c r="P39" s="153"/>
      <c r="Q39" s="153"/>
      <c r="R39" s="153"/>
      <c r="S39" s="141">
        <f t="shared" si="7"/>
        <v>0</v>
      </c>
    </row>
    <row r="40" spans="1:19" ht="12.75">
      <c r="A40" s="114" t="s">
        <v>540</v>
      </c>
      <c r="B40" s="160" t="s">
        <v>419</v>
      </c>
      <c r="C40" s="159" t="s">
        <v>412</v>
      </c>
      <c r="D40" s="140">
        <v>0</v>
      </c>
      <c r="E40" s="140">
        <v>0</v>
      </c>
      <c r="F40" s="140">
        <v>0</v>
      </c>
      <c r="G40" s="140">
        <v>0</v>
      </c>
      <c r="H40" s="140">
        <v>0</v>
      </c>
      <c r="I40" s="140">
        <v>0</v>
      </c>
      <c r="J40" s="153"/>
      <c r="K40" s="153"/>
      <c r="L40" s="153"/>
      <c r="M40" s="153"/>
      <c r="N40" s="153"/>
      <c r="O40" s="153"/>
      <c r="P40" s="153"/>
      <c r="Q40" s="153"/>
      <c r="R40" s="153"/>
      <c r="S40" s="141">
        <f t="shared" si="7"/>
        <v>0</v>
      </c>
    </row>
    <row r="41" spans="1:19" ht="12.75">
      <c r="A41" s="114" t="s">
        <v>541</v>
      </c>
      <c r="B41" s="160" t="s">
        <v>420</v>
      </c>
      <c r="C41" s="159" t="s">
        <v>413</v>
      </c>
      <c r="D41" s="140">
        <v>0</v>
      </c>
      <c r="E41" s="140">
        <v>0</v>
      </c>
      <c r="F41" s="140">
        <v>0</v>
      </c>
      <c r="G41" s="140">
        <v>0</v>
      </c>
      <c r="H41" s="140">
        <v>0</v>
      </c>
      <c r="I41" s="140">
        <v>0</v>
      </c>
      <c r="J41" s="153"/>
      <c r="K41" s="153"/>
      <c r="L41" s="153"/>
      <c r="M41" s="153"/>
      <c r="N41" s="153"/>
      <c r="O41" s="153"/>
      <c r="P41" s="153"/>
      <c r="Q41" s="153"/>
      <c r="R41" s="153"/>
      <c r="S41" s="141">
        <f t="shared" si="7"/>
        <v>0</v>
      </c>
    </row>
    <row r="42" spans="1:19" ht="22.5">
      <c r="A42" s="114" t="s">
        <v>542</v>
      </c>
      <c r="B42" s="160" t="s">
        <v>421</v>
      </c>
      <c r="C42" s="159" t="s">
        <v>414</v>
      </c>
      <c r="D42" s="140">
        <v>0</v>
      </c>
      <c r="E42" s="140">
        <v>0</v>
      </c>
      <c r="F42" s="140">
        <v>0</v>
      </c>
      <c r="G42" s="140">
        <v>0</v>
      </c>
      <c r="H42" s="140">
        <v>0</v>
      </c>
      <c r="I42" s="140">
        <v>0</v>
      </c>
      <c r="J42" s="153"/>
      <c r="K42" s="153"/>
      <c r="L42" s="153"/>
      <c r="M42" s="153"/>
      <c r="N42" s="153"/>
      <c r="O42" s="153"/>
      <c r="P42" s="153"/>
      <c r="Q42" s="153"/>
      <c r="R42" s="153"/>
      <c r="S42" s="141">
        <f t="shared" si="7"/>
        <v>0</v>
      </c>
    </row>
    <row r="43" spans="1:19" ht="12.75">
      <c r="A43" s="114" t="s">
        <v>543</v>
      </c>
      <c r="B43" s="160" t="s">
        <v>422</v>
      </c>
      <c r="C43" s="159" t="s">
        <v>415</v>
      </c>
      <c r="D43" s="140">
        <v>0</v>
      </c>
      <c r="E43" s="140">
        <v>0</v>
      </c>
      <c r="F43" s="140">
        <v>0</v>
      </c>
      <c r="G43" s="140">
        <v>0</v>
      </c>
      <c r="H43" s="140">
        <v>0</v>
      </c>
      <c r="I43" s="140">
        <v>0</v>
      </c>
      <c r="J43" s="161"/>
      <c r="K43" s="153"/>
      <c r="L43" s="153"/>
      <c r="M43" s="153"/>
      <c r="N43" s="153"/>
      <c r="O43" s="153"/>
      <c r="P43" s="153"/>
      <c r="Q43" s="153"/>
      <c r="R43" s="153"/>
      <c r="S43" s="141">
        <f t="shared" si="7"/>
        <v>0</v>
      </c>
    </row>
    <row r="44" spans="1:19" ht="12.75">
      <c r="A44" s="114" t="s">
        <v>544</v>
      </c>
      <c r="B44" s="190" t="s">
        <v>432</v>
      </c>
      <c r="C44" s="191"/>
      <c r="D44" s="157">
        <f aca="true" t="shared" si="8" ref="D44:L44">SUM(D35:D43)</f>
        <v>0</v>
      </c>
      <c r="E44" s="157">
        <f t="shared" si="8"/>
        <v>0</v>
      </c>
      <c r="F44" s="157">
        <f t="shared" si="8"/>
        <v>0</v>
      </c>
      <c r="G44" s="157">
        <f t="shared" si="8"/>
        <v>44.34</v>
      </c>
      <c r="H44" s="157">
        <f t="shared" si="8"/>
        <v>0</v>
      </c>
      <c r="I44" s="157">
        <f t="shared" si="8"/>
        <v>-44.34</v>
      </c>
      <c r="J44" s="157">
        <f t="shared" si="8"/>
        <v>-903.73</v>
      </c>
      <c r="K44" s="157">
        <f t="shared" si="8"/>
        <v>0</v>
      </c>
      <c r="L44" s="157">
        <f t="shared" si="8"/>
        <v>0</v>
      </c>
      <c r="M44" s="157">
        <f>SUM(M35:M43)</f>
        <v>0</v>
      </c>
      <c r="N44" s="157">
        <f>SUM(N35:N43)</f>
        <v>0</v>
      </c>
      <c r="O44" s="157">
        <f>SUM(O35:O43)</f>
        <v>0</v>
      </c>
      <c r="P44" s="157">
        <f>SUM(P35:P43)</f>
        <v>0</v>
      </c>
      <c r="Q44" s="157">
        <f>SUM(Q35:Q43)</f>
        <v>0</v>
      </c>
      <c r="R44" s="141">
        <f>SUM(K44:Q44)</f>
        <v>0</v>
      </c>
      <c r="S44" s="141">
        <f t="shared" si="7"/>
        <v>-903.73</v>
      </c>
    </row>
    <row r="45" spans="1:19" s="3" customFormat="1" ht="12.75">
      <c r="A45" s="114" t="s">
        <v>63</v>
      </c>
      <c r="B45" s="183" t="str">
        <f>CONCATENATE("Saldos al ",'DG'!D7," de ",'DG'!B5)</f>
        <v>Saldos al 31 de Marzo de 2017</v>
      </c>
      <c r="C45" s="184"/>
      <c r="D45" s="141">
        <f aca="true" t="shared" si="9" ref="D45:Q45">D30+D44</f>
        <v>83400</v>
      </c>
      <c r="E45" s="141">
        <f t="shared" si="9"/>
        <v>0</v>
      </c>
      <c r="F45" s="141">
        <f t="shared" si="9"/>
        <v>0</v>
      </c>
      <c r="G45" s="141">
        <f t="shared" si="9"/>
        <v>44.34</v>
      </c>
      <c r="H45" s="141">
        <f t="shared" si="9"/>
        <v>0</v>
      </c>
      <c r="I45" s="141">
        <f t="shared" si="9"/>
        <v>399.08000000000004</v>
      </c>
      <c r="J45" s="141">
        <f t="shared" si="9"/>
        <v>-903.73</v>
      </c>
      <c r="K45" s="141">
        <f t="shared" si="9"/>
        <v>0</v>
      </c>
      <c r="L45" s="141">
        <f t="shared" si="9"/>
        <v>0</v>
      </c>
      <c r="M45" s="141">
        <f t="shared" si="9"/>
        <v>0</v>
      </c>
      <c r="N45" s="141">
        <f t="shared" si="9"/>
        <v>0</v>
      </c>
      <c r="O45" s="141">
        <f t="shared" si="9"/>
        <v>0</v>
      </c>
      <c r="P45" s="141">
        <f t="shared" si="9"/>
        <v>0</v>
      </c>
      <c r="Q45" s="141">
        <f t="shared" si="9"/>
        <v>0</v>
      </c>
      <c r="R45" s="141">
        <f>SUM(K45:Q45)</f>
        <v>0</v>
      </c>
      <c r="S45" s="141">
        <f t="shared" si="7"/>
        <v>82939.69</v>
      </c>
    </row>
    <row r="46" spans="1:19" ht="12.75">
      <c r="A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ht="12.75">
      <c r="A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ht="12.75">
      <c r="A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12.75">
      <c r="A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ht="12.75">
      <c r="A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ht="12.75">
      <c r="A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ht="12.75">
      <c r="A52" s="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ht="12.75">
      <c r="A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</sheetData>
  <sheetProtection password="C8EC" sheet="1"/>
  <protectedRanges>
    <protectedRange sqref="D8:Q10 J14 K15:Q15 G18:J18 I19 D20:I24 D27:Q29 J33 K34:Q34 G37:J37 I38 D39:I43" name="Rango1"/>
  </protectedRanges>
  <mergeCells count="20">
    <mergeCell ref="S6:S7"/>
    <mergeCell ref="A6:A7"/>
    <mergeCell ref="B25:C25"/>
    <mergeCell ref="B44:C44"/>
    <mergeCell ref="D6:D7"/>
    <mergeCell ref="E6:E7"/>
    <mergeCell ref="I6:I7"/>
    <mergeCell ref="J6:J7"/>
    <mergeCell ref="B6:C7"/>
    <mergeCell ref="B27:C27"/>
    <mergeCell ref="B45:C45"/>
    <mergeCell ref="B1:S1"/>
    <mergeCell ref="B2:S2"/>
    <mergeCell ref="B3:S3"/>
    <mergeCell ref="B4:S4"/>
    <mergeCell ref="B8:C8"/>
    <mergeCell ref="B26:C26"/>
    <mergeCell ref="G6:H6"/>
    <mergeCell ref="K6:R6"/>
    <mergeCell ref="F6:F7"/>
  </mergeCells>
  <printOptions horizontalCentered="1"/>
  <pageMargins left="0.2362204724409449" right="0.2362204724409449" top="0.5118110236220472" bottom="0.7874015748031497" header="0" footer="0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3"/>
  <dimension ref="A1:A1"/>
  <sheetViews>
    <sheetView zoomScalePageLayoutView="0" workbookViewId="0" topLeftCell="A1">
      <selection activeCell="B7" sqref="B7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8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CONASEV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CONASEV</dc:creator>
  <cp:keywords/>
  <dc:description/>
  <cp:lastModifiedBy>Cama, Vanessa</cp:lastModifiedBy>
  <cp:lastPrinted>2010-03-24T18:59:22Z</cp:lastPrinted>
  <dcterms:created xsi:type="dcterms:W3CDTF">2000-03-02T22:22:03Z</dcterms:created>
  <dcterms:modified xsi:type="dcterms:W3CDTF">2017-04-26T22:03:17Z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tchProPlusUniqueWorkbookId">
    <vt:lpwstr>d3ac0f1d-58b8-4b74-8f99-6b9e8cf95c55</vt:lpwstr>
  </property>
</Properties>
</file>